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Default Extension="jpeg" ContentType="image/jpe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<sst xmlns="http://schemas.openxmlformats.org/spreadsheetml/2006/main" count="507" uniqueCount="286">
  <si>
    <t>Dossier</t>
  </si>
  <si>
    <t>Date</t>
  </si>
  <si>
    <t>Phase</t>
  </si>
  <si>
    <t>Indice</t>
  </si>
  <si>
    <t>MAITRE D'OUVRAGE
RECTORAT DE STRASBOURG
6 rue de la Toussaint
67000 STRASBOURG</t>
  </si>
  <si>
    <t>ECONOMISTE DE LA CONSTRUCTION : 
    CF Moe
    21 rue de la Corneille
    68000 Colmar
    Mél : cfmoe@cfmoe.fr</t>
  </si>
  <si>
    <t>BE FLUIDES ELECTRICITE : 
    INOTEC
    7F Rue Montgolfier
    68127 SAINTE CROIX EN PLAINE
    Tél : 03 89 71 56 46
    Mél : info@inotec68.fr</t>
  </si>
  <si>
    <t>ARCHITECTE : 
    Archi Sweet
    9 impasse de la valériane
    68150 Ribeauvillé
    Tél : 06.16.39.25.38
    Mél : archisweet@orange.fr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</si>
  <si>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</si>
  <si>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</si>
  <si>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</si>
  <si>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</si>
  <si>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</si>
  <si>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</si>
  <si>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</si>
  <si>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</si>
  <si>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</si>
  <si>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</si>
  <si>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</si>
  <si>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</si>
  <si>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</si>
  <si>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</si>
  <si>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</si>
  <si>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</si>
  <si>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</si>
  <si>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</si>
  <si>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</si>
  <si>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</si>
  <si>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</si>
  <si>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</si>
  <si>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</si>
  <si>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</si>
  <si>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</si>
  <si>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</si>
  <si>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</si>
  <si>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</si>
  <si>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</si>
  <si>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</si>
  <si>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n°01</t>
  </si>
  <si>
    <t>DEMOLITION - VOIRIE ET RESEAUX DIVERS</t>
  </si>
  <si>
    <t>3.&amp;</t>
  </si>
  <si>
    <t>01.4</t>
  </si>
  <si>
    <t>PREPARATION - INSTALLATION DE CHANTIER</t>
  </si>
  <si>
    <t>01.4.1</t>
  </si>
  <si>
    <t>INSTALLATION DE CHANTIER SELON DEMANDE COORDONNATEUR SPS</t>
  </si>
  <si>
    <t>01.4.1.1</t>
  </si>
  <si>
    <t>FT</t>
  </si>
  <si>
    <t>9.T</t>
  </si>
  <si>
    <t>9.L</t>
  </si>
  <si>
    <t>Localisation : durée du chantier</t>
  </si>
  <si>
    <t>9.&amp;</t>
  </si>
  <si>
    <t>01.4.1.2</t>
  </si>
  <si>
    <t>Constat d'huissier avant démarrage des travaux</t>
  </si>
  <si>
    <t>5.&amp;</t>
  </si>
  <si>
    <t>01.4.2</t>
  </si>
  <si>
    <t>CLOTURE DE CHANTIER - PROTECTION</t>
  </si>
  <si>
    <t>5.T</t>
  </si>
  <si>
    <t>01.4.2.1</t>
  </si>
  <si>
    <t>Clôture hauteur 2.00 ML</t>
  </si>
  <si>
    <t>ML</t>
  </si>
  <si>
    <t>01.4.2.2</t>
  </si>
  <si>
    <t>Protection des sols non modifiés</t>
  </si>
  <si>
    <t>ENS</t>
  </si>
  <si>
    <t>Localisation : escalier d'accès</t>
  </si>
  <si>
    <t>01.4.3</t>
  </si>
  <si>
    <t>PANNEAU DE CHANTIER</t>
  </si>
  <si>
    <t>01.4.3.1</t>
  </si>
  <si>
    <t>Panneaux de signalisation de chantier 2.00m X 3.50 ml ht</t>
  </si>
  <si>
    <t>Total H.T. :</t>
  </si>
  <si>
    <t>Total T.V.A. (20%) :</t>
  </si>
  <si>
    <t>Total T.T.C. :</t>
  </si>
  <si>
    <t>01.5</t>
  </si>
  <si>
    <t>DEMOLITION</t>
  </si>
  <si>
    <t>3.T</t>
  </si>
  <si>
    <t>01.5.1</t>
  </si>
  <si>
    <t>NETTOYAGE GENERAL - ETAIEMENT</t>
  </si>
  <si>
    <t>01.5.1.1</t>
  </si>
  <si>
    <t>Evacuations des détritus, déchets... stockés dans l'ensemble de l'étage</t>
  </si>
  <si>
    <t>Localisation : zone chantier voir plan démolition</t>
  </si>
  <si>
    <t>01.5.1.2</t>
  </si>
  <si>
    <t>Nettoyage des murs et plafonds</t>
  </si>
  <si>
    <t>Localisation : Bureaux - dgt - locaux 2.15 à 2.22 - WC - Local Ménage</t>
  </si>
  <si>
    <t>4.&amp;</t>
  </si>
  <si>
    <t>01.5.2</t>
  </si>
  <si>
    <t>Purges</t>
  </si>
  <si>
    <t>01.5.2.1</t>
  </si>
  <si>
    <t>Revêtement de sol et muraux</t>
  </si>
  <si>
    <t>01.5.2.1.1</t>
  </si>
  <si>
    <t xml:space="preserve">Démolition de l'ensemble chape </t>
  </si>
  <si>
    <t>Localisation : bureau 2.1</t>
  </si>
  <si>
    <t>01.5.2.1.2</t>
  </si>
  <si>
    <t>Dépose de carrelage et plinthes</t>
  </si>
  <si>
    <t>Localisation : local menage - WC -  locaux 2.16 à 2.22</t>
  </si>
  <si>
    <t>9.M.A</t>
  </si>
  <si>
    <t>9.M.C</t>
  </si>
  <si>
    <t>9.M.B</t>
  </si>
  <si>
    <t>9.M.D</t>
  </si>
  <si>
    <t>9.M.Z</t>
  </si>
  <si>
    <t>01.5.2.1.3</t>
  </si>
  <si>
    <t>Dépose de Faïences + colles</t>
  </si>
  <si>
    <t>Localisation : Local menage - kitechenette - locaux 2.15 - 2.16 - 2.18-2.19-2.2 - 2.17</t>
  </si>
  <si>
    <t>01.5.2.1.4</t>
  </si>
  <si>
    <t>Dépose de couvre joint de dilatation</t>
  </si>
  <si>
    <t>Localisation : dgt - locaux 2.21 - 2.15</t>
  </si>
  <si>
    <t>01.5.2.1.5</t>
  </si>
  <si>
    <t>Dépose de Sol souple type  sols PVC - Parquet posé en surcouche</t>
  </si>
  <si>
    <t>Localisation : bureaux - dégagements hors 2.1</t>
  </si>
  <si>
    <t>01.5.2.1.6</t>
  </si>
  <si>
    <t>Dépose des contres plinthes</t>
  </si>
  <si>
    <t>Localisation : bureaux - dégagements</t>
  </si>
  <si>
    <t>01.5.2.2</t>
  </si>
  <si>
    <t>Dépose de cloison</t>
  </si>
  <si>
    <t>01.5.2.2.1</t>
  </si>
  <si>
    <t xml:space="preserve">Démolition de cloison </t>
  </si>
  <si>
    <t>Localisation : bureau 2.1 - WC - L. ménage - locaux 2.16 - 2.18  - 2.22</t>
  </si>
  <si>
    <t>9.M.L</t>
  </si>
  <si>
    <t>9.M.HT</t>
  </si>
  <si>
    <t>01.5.2.3</t>
  </si>
  <si>
    <t>Dépose de menuiserie</t>
  </si>
  <si>
    <t>01.5.2.3.1</t>
  </si>
  <si>
    <t>Dépose et évacuation d'ouvrant de porte avec conservation de l huisserie métal existante</t>
  </si>
  <si>
    <t>Unité</t>
  </si>
  <si>
    <t>Localisation : Bureaux et salle de réunion - Reprographie, archives, l. ménage</t>
  </si>
  <si>
    <t>01.5.2.3.2</t>
  </si>
  <si>
    <t>Dépose et évacuation de menuiseries existantes comprenant l huisserie non incluses dans le cloisonnement déposé - huisserie métal ou bois</t>
  </si>
  <si>
    <t>Localisation : bureau 2.1 - 2.17 - 2.18 - 2.3 - 2.8</t>
  </si>
  <si>
    <t>01.5.2.3.3</t>
  </si>
  <si>
    <t>Dépose du placard</t>
  </si>
  <si>
    <t>Localisation : bureau 2.2</t>
  </si>
  <si>
    <t>01.5.2.4</t>
  </si>
  <si>
    <t>Divers</t>
  </si>
  <si>
    <t>01.5.2.4.1</t>
  </si>
  <si>
    <t xml:space="preserve">Dépose de la gaine de ventilation au R+2 </t>
  </si>
  <si>
    <t>01.6</t>
  </si>
  <si>
    <t>VRD</t>
  </si>
  <si>
    <t>01.6.1</t>
  </si>
  <si>
    <t>DICT</t>
  </si>
  <si>
    <t>01.6.1.1</t>
  </si>
  <si>
    <t>Réalisation des DICT</t>
  </si>
  <si>
    <t>01.6.2</t>
  </si>
  <si>
    <t>TERRASSEMENT</t>
  </si>
  <si>
    <t>4.T</t>
  </si>
  <si>
    <t>01.6.2.1</t>
  </si>
  <si>
    <t>Terrassement en tranchées pour RESEAUX SECS</t>
  </si>
  <si>
    <t>Localisation : amenée FIBRE et  INTERPHONE</t>
  </si>
  <si>
    <t>01.6.2.2</t>
  </si>
  <si>
    <t>01.6.2.3</t>
  </si>
  <si>
    <t xml:space="preserve">Carottage diam. 150 </t>
  </si>
  <si>
    <t>Localisation : mur de clôture</t>
  </si>
  <si>
    <t>01.6.3</t>
  </si>
  <si>
    <t xml:space="preserve">REGARDS DE VISITE </t>
  </si>
  <si>
    <t>01.6.3.1</t>
  </si>
  <si>
    <t>Regards de visite béton</t>
  </si>
  <si>
    <t>01.6.3.1.1</t>
  </si>
  <si>
    <t xml:space="preserve">Regard de visite TIRAGE </t>
  </si>
  <si>
    <t>6.T</t>
  </si>
  <si>
    <t>01.6.3.1.1.1</t>
  </si>
  <si>
    <t>Chambre de tirage L1T</t>
  </si>
  <si>
    <t>6.&amp;</t>
  </si>
  <si>
    <t>01.7</t>
  </si>
  <si>
    <t>PSE 04 : Chute EU départ sous sol - GO (Option 4 - EU départ sous sol)</t>
  </si>
  <si>
    <t xml:space="preserve"> Option</t>
  </si>
  <si>
    <t>01.7.1</t>
  </si>
  <si>
    <t>PSE 4- Carottage diam 125. GO</t>
  </si>
  <si>
    <t>11 - Dépose des plinthes_10409</t>
  </si>
  <si>
    <t>01.7.2</t>
  </si>
  <si>
    <t>PSE 4 -Protection des bureaux GO</t>
  </si>
  <si>
    <t>11 - Dépose des plinthes_10403</t>
  </si>
  <si>
    <t>PSE 04 : Chute EU départ sous sol - GO</t>
  </si>
  <si>
    <t>Non totalisé</t>
  </si>
  <si>
    <t>01.8</t>
  </si>
  <si>
    <t>PSE</t>
  </si>
  <si>
    <t>01.8.1</t>
  </si>
  <si>
    <t>PSE 09 Démolition de cloison GO (Option 09 - Démolition cloisons 2.18 - 2.20 - 2.21)</t>
  </si>
  <si>
    <t>09 - Démolition cloisons 2.18 - 2.20 - 2.21_9914</t>
  </si>
  <si>
    <t xml:space="preserve">Localisation : bureaux 2.18 - 2.20 - 2.21
</t>
  </si>
  <si>
    <t>01.8.2</t>
  </si>
  <si>
    <t>PSE 11 - Dépose des plinthes GO (Option 11 - Remplacement des plinthes)</t>
  </si>
  <si>
    <t>11 - Remplacement des plinthes_13437</t>
  </si>
  <si>
    <t>01.8.3</t>
  </si>
  <si>
    <t>PSE 12 - Dépose de carrelage et plinthes GO (Option 12 - Carrelage local ménage 2.15)</t>
  </si>
  <si>
    <t>12 - Carrelage local ménage 2.15_50754</t>
  </si>
  <si>
    <t xml:space="preserve">Localisation : local 2.15 </t>
  </si>
  <si>
    <t>RECAPITULATIF
Lot n°01 DEMOLITION - VOIRIE ET RESEAUX DIVERS</t>
  </si>
  <si>
    <t>RECAPITULATIF DES CHAPITRES</t>
  </si>
  <si>
    <t>01.4 - PREPARATION - INSTALLATION DE CHANTIER</t>
  </si>
  <si>
    <t>01.5 - DEMOLITION</t>
  </si>
  <si>
    <t>- 01.5.1 - NETTOYAGE GENERAL - ETAIEMENT</t>
  </si>
  <si>
    <t>- 01.5.2 - Purges</t>
  </si>
  <si>
    <t>01.6 - VRD</t>
  </si>
  <si>
    <t>- 01.6.1 - DICT</t>
  </si>
  <si>
    <t>- 01.6.2 - TERRASSEMENT</t>
  </si>
  <si>
    <t>- 01.6.3 - REGARDS DE VISITE</t>
  </si>
  <si>
    <t>01.7 - PSE 04 : Chute EU départ sous sol - GO</t>
  </si>
  <si>
    <t>01.8 - PSE</t>
  </si>
  <si>
    <t>Total du lot DEMOLITION - VOIRIE ET RESEAUX DIVERS</t>
  </si>
  <si>
    <t xml:space="preserve">Soit en toutes lettres TTC : </t>
  </si>
  <si>
    <t>RECAPITULATIF OPTION</t>
  </si>
  <si>
    <t xml:space="preserve"> Option 4 - EU départ sous sol</t>
  </si>
  <si>
    <t xml:space="preserve"> 	 PSE 04 : Chute EU départ sous sol - GO</t>
  </si>
  <si>
    <t>4 - EU départ sous sol_10424</t>
  </si>
  <si>
    <t>4 - EU départ sous sol</t>
  </si>
  <si>
    <t>Sous-total Option 4 - EU départ sous sol</t>
  </si>
  <si>
    <t>H.T.</t>
  </si>
  <si>
    <t>T.V.A.</t>
  </si>
  <si>
    <t>T.T.C.</t>
  </si>
  <si>
    <t xml:space="preserve"> Option 09 - Démolition cloisons 2.18 - 2.20 - 2.21</t>
  </si>
  <si>
    <t xml:space="preserve"> 	 PSE 09 Démolition de cloison GO</t>
  </si>
  <si>
    <t>09 - Démolition cloisons 2.18 - 2.20 - 2.21</t>
  </si>
  <si>
    <t>Sous-total Option 09 - Démolition cloisons 2.18 - 2.20 - 2.21</t>
  </si>
  <si>
    <t xml:space="preserve"> Option 11 - Remplacement des plinthes</t>
  </si>
  <si>
    <t xml:space="preserve"> 	 PSE 11 - Dépose des plinthes GO</t>
  </si>
  <si>
    <t>11 - Remplacement des plinthes</t>
  </si>
  <si>
    <t>Sous-total Option 11 - Remplacement des plinthes</t>
  </si>
  <si>
    <t xml:space="preserve"> Option 12 - Carrelage local ménage 2.15</t>
  </si>
  <si>
    <t xml:space="preserve"> 	 PSE 12 - Dépose de carrelage et plinthes GO</t>
  </si>
  <si>
    <t>12 - Carrelage local ménage 2.15</t>
  </si>
  <si>
    <t>Sous-total Option 12 - Carrelage local ménage 2.15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</si>
  <si>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</si>
  <si>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</si>
  <si>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</si>
  <si>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</si>
  <si>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</si>
  <si>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</si>
  <si>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</si>
  <si>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</si>
  <si>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</si>
  <si>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</si>
  <si>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</si>
  <si>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</si>
  <si>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</si>
  <si>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</si>
  <si>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</si>
  <si>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</si>
  <si>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</si>
  <si>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</si>
  <si>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</si>
  <si>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</si>
  <si>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</si>
  <si>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</si>
  <si>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</si>
  <si>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</si>
  <si>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</si>
  <si>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</si>
  <si>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</si>
  <si>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</si>
  <si>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</si>
  <si>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</si>
  <si>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</si>
  <si>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</si>
  <si>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Implantation de services académiques dans les locaux de l'INSPE COLMAR</t>
  </si>
  <si>
    <t>01 - 2024</t>
  </si>
  <si>
    <t>22/07/2025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</si>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</sst>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5" formatCode="#,##0.00"/>
    <numFmt numFmtId="166" formatCode="0.00%"/>
    <numFmt numFmtId="165" formatCode="#,##0.00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8" formatCode="#,##0.000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6" formatCode="0.00%"/>
    <numFmt numFmtId="166" formatCode="0.00%"/>
    <numFmt numFmtId="166" formatCode="0.00%"/>
    <numFmt numFmtId="169" formatCode="00000"/>
    <numFmt numFmtId="170" formatCode="0#&quot; &quot;##&quot; &quot;##&quot; &quot;##&quot; &quot;##"/>
    <numFmt numFmtId="168" formatCode="#,##0.000"/>
    <numFmt numFmtId="167" formatCode="#,##0.00\ [$€];[Red]-#,##0.00\ [$€]"/>
    <numFmt numFmtId="167" formatCode="#,##0.00\ [$€];[Red]-#,##0.00\ [$€]"/>
  </numFmts>
  <fonts count="17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1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top" wrapText="1"/>
    </xf>
    <xf numFmtId="164" fontId="10" fillId="0" borderId="6" xfId="0" applyNumberFormat="1" applyFont="1" applyBorder="1" applyAlignment="1">
      <alignment horizontal="right" vertical="top" wrapText="1"/>
    </xf>
    <xf numFmtId="165" fontId="10" fillId="0" borderId="12" xfId="0" applyNumberFormat="1" applyFont="1" applyBorder="1" applyAlignment="1" applyProtection="1">
      <alignment vertical="top" wrapText="1"/>
      <protection locked="0"/>
    </xf>
    <xf numFmtId="165" fontId="1" fillId="0" borderId="6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165" fontId="10" fillId="0" borderId="6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167" fontId="8" fillId="0" borderId="0" xfId="0" applyNumberFormat="1" applyFont="1" applyAlignment="1">
      <alignment horizontal="right" vertical="top" wrapText="1"/>
    </xf>
    <xf numFmtId="167" fontId="8" fillId="0" borderId="5" xfId="0" applyNumberFormat="1" applyFont="1" applyBorder="1" applyAlignment="1">
      <alignment horizontal="right" vertical="top" wrapText="1"/>
    </xf>
    <xf numFmtId="0" fontId="8" fillId="0" borderId="7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167" fontId="8" fillId="0" borderId="8" xfId="0" applyNumberFormat="1" applyFont="1" applyBorder="1" applyAlignment="1">
      <alignment horizontal="right" vertical="top" wrapText="1"/>
    </xf>
    <xf numFmtId="167" fontId="8" fillId="0" borderId="9" xfId="0" applyNumberFormat="1" applyFont="1" applyBorder="1" applyAlignment="1">
      <alignment horizontal="right" vertical="top" wrapText="1"/>
    </xf>
    <xf numFmtId="0" fontId="12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168" fontId="10" fillId="0" borderId="6" xfId="0" applyNumberFormat="1" applyFont="1" applyBorder="1" applyAlignment="1">
      <alignment horizontal="right" vertical="top" wrapText="1"/>
    </xf>
    <xf numFmtId="0" fontId="13" fillId="0" borderId="0" xfId="0" applyFont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167" fontId="14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horizontal="left" vertical="top" indent="1" wrapText="1"/>
    </xf>
    <xf numFmtId="0" fontId="15" fillId="0" borderId="0" xfId="0" applyFont="1" applyAlignment="1">
      <alignment vertical="top" wrapText="1"/>
    </xf>
    <xf numFmtId="167" fontId="15" fillId="0" borderId="0" xfId="0" applyNumberFormat="1" applyFont="1" applyAlignment="1">
      <alignment horizontal="right" vertical="top" indent="1" wrapText="1"/>
    </xf>
    <xf numFmtId="167" fontId="15" fillId="0" borderId="0" xfId="0" applyNumberFormat="1" applyFont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8" fillId="0" borderId="18" xfId="0" applyFont="1" applyBorder="1" applyAlignment="1">
      <alignment vertical="top" wrapText="1"/>
    </xf>
    <xf numFmtId="167" fontId="8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8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8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167" fontId="6" fillId="0" borderId="0" xfId="0" applyNumberFormat="1" applyFont="1" applyAlignment="1">
      <alignment vertical="top" wrapText="1"/>
    </xf>
    <xf numFmtId="0" fontId="10" fillId="0" borderId="0" xfId="0" applyFont="1" applyAlignment="1">
      <alignment vertical="top" wrapText="1"/>
    </xf>
    <xf numFmtId="167" fontId="10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4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170" fontId="6" fillId="0" borderId="12" xfId="0" applyNumberFormat="1" applyFont="1" applyBorder="1" applyAlignment="1" applyProtection="1">
      <alignment vertical="top" wrapText="1"/>
      <protection locked="0"/>
    </xf>
    <xf numFmtId="0" fontId="1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8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6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309563</xdr:colOff>
      <xdr:row>1</xdr:row>
      <xdr:rowOff>42863</xdr:rowOff>
    </xdr:from>
    <xdr:to>
      <xdr:col>6</xdr:col>
      <xdr:colOff>532313</xdr:colOff>
      <xdr:row>9</xdr:row>
      <xdr:rowOff>75899</xdr:rowOff>
    </xdr:to>
    <xdr:pic>
      <xdr:nvPicPr>
        <xdr:cNvPr id="2" name="Picture 1" descr="{ec541e44-f8a0-44d1-b92a-8aa1e70773ed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5763" y="157163"/>
          <a:ext cx="1080000" cy="947437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78</xdr:row>
      <xdr:rowOff>23813</xdr:rowOff>
    </xdr:from>
    <xdr:to>
      <xdr:col>1</xdr:col>
      <xdr:colOff>641350</xdr:colOff>
      <xdr:row>82</xdr:row>
      <xdr:rowOff>95817</xdr:rowOff>
    </xdr:to>
    <xdr:pic>
      <xdr:nvPicPr>
        <xdr:cNvPr id="3" name="Picture 2" descr="{7345d8a1-0cd8-49f7-84a5-824021b2fcbb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8939213"/>
          <a:ext cx="603250" cy="529205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65</xdr:row>
      <xdr:rowOff>95250</xdr:rowOff>
    </xdr:from>
    <xdr:to>
      <xdr:col>1</xdr:col>
      <xdr:colOff>636587</xdr:colOff>
      <xdr:row>67</xdr:row>
      <xdr:rowOff>13955</xdr:rowOff>
    </xdr:to>
    <xdr:pic>
      <xdr:nvPicPr>
        <xdr:cNvPr id="4" name="Picture 3" descr="{bccca219-4f41-4852-afe9-3c0fb600c719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7524750"/>
          <a:ext cx="603250" cy="147305"/>
        </a:xfrm>
        <a:prstGeom prst="rect">
          <a:avLst/>
        </a:prstGeom>
      </xdr:spPr>
    </xdr:pic>
    <xdr:clientData/>
  </xdr:twoCellAnchor>
  <xdr:twoCellAnchor>
    <xdr:from>
      <xdr:col>4</xdr:col>
      <xdr:colOff>71438</xdr:colOff>
      <xdr:row>69</xdr:row>
      <xdr:rowOff>42863</xdr:rowOff>
    </xdr:from>
    <xdr:to>
      <xdr:col>7</xdr:col>
      <xdr:colOff>900113</xdr:colOff>
      <xdr:row>75</xdr:row>
      <xdr:rowOff>71438</xdr:rowOff>
    </xdr:to>
    <xdr:sp macro="" textlink="Paramètres!C3">
      <xdr:nvSpPr>
        <xdr:cNvPr id="5" name="TextBox 4"/>
        <xdr:cNvSpPr txBox="1"/>
      </xdr:nvSpPr>
      <xdr:spPr>
        <a:xfrm>
          <a:off x="2995613" y="7929563"/>
          <a:ext cx="3476625" cy="714375"/>
        </a:xfrm>
        <a:prstGeom prst="rect">
          <a:avLst/>
        </a:prstGeom>
        <a:solidFill>
          <a:srgbClr val="DFDFDF"/>
        </a:solidFill>
        <a:ln w="12700" cmpd="sng">
          <a:solidFill>
            <a:srgbClr val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fld id="{B8ADDEFE-BF52-4FD4-8C5D-6B85EF6FF707}" type="TxLink">
            <a:rPr lang="en-US" sz="1400" b="1">
              <a:latin typeface="Arial"/>
              <a:cs typeface="Arial"/>
            </a:rPr>
            <a:t/>
          </a:fld>
          <a:endParaRPr lang="en-US" sz="1400" b="1"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" customHeight="1">
      <c r="B1" s="1"/>
      <c r="C1" s="2"/>
      <c r="D1" s="3"/>
      <c r="E1" s="3"/>
      <c r="F1" s="3"/>
      <c r="G1" s="3"/>
      <c r="H1" s="3"/>
      <c r="I1" s="4"/>
    </row>
    <row r="2" spans="2:9" ht="9.0" customHeight="1">
      <c r="B2" s="5"/>
      <c r="C2" s="6"/>
      <c r="D2" s="7"/>
      <c r="E2" s="7"/>
      <c r="F2" s="7"/>
      <c r="G2" s="7"/>
      <c r="H2" s="7"/>
      <c r="I2" s="8"/>
    </row>
    <row r="3" spans="2:9" ht="9.0" customHeight="1">
      <c r="B3" s="5"/>
      <c r="C3" s="6"/>
      <c r="D3" s="7"/>
      <c r="E3" s="7"/>
      <c r="F3" s="7"/>
      <c r="G3" s="7"/>
      <c r="H3" s="7"/>
      <c r="I3" s="8"/>
    </row>
    <row r="4" spans="2:9" ht="9.0" customHeight="1">
      <c r="B4" s="5"/>
      <c r="C4" s="6"/>
      <c r="D4" s="7"/>
      <c r="E4" s="7"/>
      <c r="F4" s="7"/>
      <c r="G4" s="7"/>
      <c r="H4" s="7"/>
      <c r="I4" s="8"/>
    </row>
    <row r="5" spans="2:9" ht="9.0" customHeight="1">
      <c r="B5" s="5"/>
      <c r="C5" s="6"/>
      <c r="D5" s="7"/>
      <c r="E5" s="7"/>
      <c r="F5" s="7"/>
      <c r="G5" s="7"/>
      <c r="H5" s="7"/>
      <c r="I5" s="8"/>
    </row>
    <row r="6" spans="2:9" ht="9.0" customHeight="1">
      <c r="B6" s="5"/>
      <c r="C6" s="6"/>
      <c r="D6" s="7"/>
      <c r="E6" s="7"/>
      <c r="F6" s="7"/>
      <c r="G6" s="7"/>
      <c r="H6" s="7"/>
      <c r="I6" s="8"/>
    </row>
    <row r="7" spans="2:9" ht="9.0" customHeight="1">
      <c r="B7" s="5"/>
      <c r="C7" s="6"/>
      <c r="D7" s="7"/>
      <c r="E7" s="7"/>
      <c r="F7" s="7"/>
      <c r="G7" s="7"/>
      <c r="H7" s="7"/>
      <c r="I7" s="8"/>
    </row>
    <row r="8" spans="2:9" ht="9.0" customHeight="1">
      <c r="B8" s="5"/>
      <c r="C8" s="6"/>
      <c r="D8" s="7"/>
      <c r="E8" s="7"/>
      <c r="F8" s="7"/>
      <c r="G8" s="7"/>
      <c r="H8" s="7"/>
      <c r="I8" s="8"/>
    </row>
    <row r="9" spans="2:9" ht="9.0" customHeight="1">
      <c r="B9" s="5"/>
      <c r="C9" s="6"/>
      <c r="D9" s="7"/>
      <c r="E9" s="7"/>
      <c r="F9" s="7"/>
      <c r="G9" s="7"/>
      <c r="H9" s="7"/>
      <c r="I9" s="8"/>
    </row>
    <row r="10" spans="2:9" ht="9.0" customHeight="1">
      <c r="B10" s="5"/>
      <c r="C10" s="6"/>
      <c r="D10" s="7"/>
      <c r="E10" s="7"/>
      <c r="F10" s="7"/>
      <c r="G10" s="7"/>
      <c r="H10" s="7"/>
      <c r="I10" s="8"/>
    </row>
    <row r="11" spans="2:9" ht="9.0" customHeight="1">
      <c r="B11" s="5"/>
      <c r="C11" s="6"/>
      <c r="D11" s="7"/>
      <c r="E11" s="9">
        <f>IF('Paramètres'!C5&lt;&gt;"",'Paramètres'!C5,"")</f>
        <v>0</v>
      </c>
      <c r="F11" s="9"/>
      <c r="G11" s="9"/>
      <c r="H11" s="9"/>
      <c r="I11" s="8"/>
    </row>
    <row r="12" spans="2:9" ht="9.0" customHeight="1">
      <c r="B12" s="5"/>
      <c r="C12" s="6"/>
      <c r="D12" s="7"/>
      <c r="E12" s="9"/>
      <c r="F12" s="9"/>
      <c r="G12" s="9"/>
      <c r="H12" s="9"/>
      <c r="I12" s="8"/>
    </row>
    <row r="13" spans="2:9" ht="9.0" customHeight="1">
      <c r="B13" s="5"/>
      <c r="C13" s="6"/>
      <c r="D13" s="7"/>
      <c r="E13" s="9"/>
      <c r="F13" s="9"/>
      <c r="G13" s="9"/>
      <c r="H13" s="9"/>
      <c r="I13" s="8"/>
    </row>
    <row r="14" spans="2:9" ht="9.0" customHeight="1">
      <c r="B14" s="5"/>
      <c r="C14" s="6"/>
      <c r="D14" s="7"/>
      <c r="E14" s="9"/>
      <c r="F14" s="9"/>
      <c r="G14" s="9"/>
      <c r="H14" s="9"/>
      <c r="I14" s="8"/>
    </row>
    <row r="15" spans="2:9" ht="9.0" customHeight="1">
      <c r="B15" s="5"/>
      <c r="C15" s="6"/>
      <c r="D15" s="7"/>
      <c r="E15" s="9"/>
      <c r="F15" s="9"/>
      <c r="G15" s="9"/>
      <c r="H15" s="9"/>
      <c r="I15" s="8"/>
    </row>
    <row r="16" spans="2:9" ht="9.0" customHeight="1">
      <c r="B16" s="5"/>
      <c r="C16" s="6"/>
      <c r="D16" s="7"/>
      <c r="E16" s="9"/>
      <c r="F16" s="9"/>
      <c r="G16" s="9"/>
      <c r="H16" s="9"/>
      <c r="I16" s="8"/>
    </row>
    <row r="17" spans="2:9" ht="9.0" customHeight="1">
      <c r="B17" s="5"/>
      <c r="C17" s="6"/>
      <c r="D17" s="7"/>
      <c r="E17" s="9"/>
      <c r="F17" s="9"/>
      <c r="G17" s="9"/>
      <c r="H17" s="9"/>
      <c r="I17" s="8"/>
    </row>
    <row r="18" spans="2:9" ht="9.0" customHeight="1">
      <c r="B18" s="5"/>
      <c r="C18" s="6"/>
      <c r="D18" s="7"/>
      <c r="E18" s="9"/>
      <c r="F18" s="9"/>
      <c r="G18" s="9"/>
      <c r="H18" s="9"/>
      <c r="I18" s="8"/>
    </row>
    <row r="19" spans="2:9" ht="9.0" customHeight="1">
      <c r="B19" s="5"/>
      <c r="C19" s="6"/>
      <c r="D19" s="7"/>
      <c r="E19" s="9"/>
      <c r="F19" s="9"/>
      <c r="G19" s="9"/>
      <c r="H19" s="9"/>
      <c r="I19" s="8"/>
    </row>
    <row r="20" spans="2:9" ht="9.0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>0</v>
      </c>
      <c r="F20" s="9"/>
      <c r="G20" s="9"/>
      <c r="H20" s="9"/>
      <c r="I20" s="8"/>
    </row>
    <row r="21" spans="2:9" ht="9.0" customHeight="1">
      <c r="B21" s="5"/>
      <c r="C21" s="6"/>
      <c r="D21" s="7"/>
      <c r="E21" s="9"/>
      <c r="F21" s="9"/>
      <c r="G21" s="9"/>
      <c r="H21" s="9"/>
      <c r="I21" s="8"/>
    </row>
    <row r="22" spans="2:9" ht="9.0" customHeight="1">
      <c r="B22" s="5"/>
      <c r="C22" s="6"/>
      <c r="D22" s="7"/>
      <c r="E22" s="9"/>
      <c r="F22" s="9"/>
      <c r="G22" s="9"/>
      <c r="H22" s="9"/>
      <c r="I22" s="8"/>
    </row>
    <row r="23" spans="2:9" ht="9.0" customHeight="1">
      <c r="B23" s="5"/>
      <c r="C23" s="6"/>
      <c r="D23" s="7"/>
      <c r="E23" s="9"/>
      <c r="F23" s="9"/>
      <c r="G23" s="9"/>
      <c r="H23" s="9"/>
      <c r="I23" s="8"/>
    </row>
    <row r="24" spans="2:9" ht="9.0" customHeight="1">
      <c r="B24" s="5"/>
      <c r="C24" s="6"/>
      <c r="D24" s="7"/>
      <c r="E24" s="9"/>
      <c r="F24" s="9"/>
      <c r="G24" s="9"/>
      <c r="H24" s="9"/>
      <c r="I24" s="8"/>
    </row>
    <row r="25" spans="2:9" ht="9.0" customHeight="1">
      <c r="B25" s="5"/>
      <c r="C25" s="6"/>
      <c r="D25" s="7"/>
      <c r="E25" s="9"/>
      <c r="F25" s="9"/>
      <c r="G25" s="9"/>
      <c r="H25" s="9"/>
      <c r="I25" s="8"/>
    </row>
    <row r="26" spans="2:9" ht="9.0" customHeight="1">
      <c r="B26" s="5"/>
      <c r="C26" s="6"/>
      <c r="D26" s="7"/>
      <c r="E26" s="9"/>
      <c r="F26" s="9"/>
      <c r="G26" s="9"/>
      <c r="H26" s="9"/>
      <c r="I26" s="8"/>
    </row>
    <row r="27" spans="2:9" ht="9.0" customHeight="1">
      <c r="B27" s="5"/>
      <c r="C27" s="6"/>
      <c r="D27" s="7"/>
      <c r="E27" s="9"/>
      <c r="F27" s="9"/>
      <c r="G27" s="9"/>
      <c r="H27" s="9"/>
      <c r="I27" s="8"/>
    </row>
    <row r="28" spans="2:9" ht="9.0" customHeight="1">
      <c r="B28" s="5"/>
      <c r="C28" s="6"/>
      <c r="D28" s="7"/>
      <c r="E28" s="7"/>
      <c r="F28" s="7"/>
      <c r="G28" s="7"/>
      <c r="H28" s="7"/>
      <c r="I28" s="8"/>
    </row>
    <row r="29" spans="2:9" ht="9.0" customHeight="1">
      <c r="B29" s="5"/>
      <c r="C29" s="6"/>
      <c r="D29" s="7"/>
      <c r="E29" s="7"/>
      <c r="F29" s="7"/>
      <c r="G29" s="7"/>
      <c r="H29" s="7"/>
      <c r="I29" s="8"/>
    </row>
    <row r="30" spans="2:9" ht="9.0" customHeight="1">
      <c r="B30" s="5"/>
      <c r="C30" s="6"/>
      <c r="D30" s="7"/>
      <c r="E30" s="7"/>
      <c r="F30" s="7"/>
      <c r="G30" s="7"/>
      <c r="H30" s="7"/>
      <c r="I30" s="8"/>
    </row>
    <row r="31" spans="2:9" ht="9.0" customHeight="1">
      <c r="B31" s="5"/>
      <c r="C31" s="6"/>
      <c r="D31" s="7"/>
      <c r="E31" s="7"/>
      <c r="F31" s="7"/>
      <c r="G31" s="7"/>
      <c r="H31" s="7"/>
      <c r="I31" s="8"/>
    </row>
    <row r="32" spans="2:9" ht="9.0" customHeight="1">
      <c r="B32" s="5"/>
      <c r="C32" s="6"/>
      <c r="D32" s="7"/>
      <c r="E32" s="7"/>
      <c r="F32" s="7"/>
      <c r="G32" s="7"/>
      <c r="H32" s="7"/>
      <c r="I32" s="8"/>
    </row>
    <row r="33" spans="2:9" ht="9.0" customHeight="1">
      <c r="B33" s="5"/>
      <c r="C33" s="6"/>
      <c r="D33" s="7"/>
      <c r="E33" s="7"/>
      <c r="F33" s="7"/>
      <c r="G33" s="7"/>
      <c r="H33" s="7"/>
      <c r="I33" s="8"/>
    </row>
    <row r="34" spans="2:9" ht="9.0" customHeight="1">
      <c r="B34" s="5"/>
      <c r="C34" s="6"/>
      <c r="D34" s="7"/>
      <c r="E34" s="7"/>
      <c r="F34" s="7"/>
      <c r="G34" s="7"/>
      <c r="H34" s="7"/>
      <c r="I34" s="8"/>
    </row>
    <row r="35" spans="2:9" ht="9.0" customHeight="1">
      <c r="B35" s="5"/>
      <c r="C35" s="6"/>
      <c r="D35" s="7"/>
      <c r="E35" s="7"/>
      <c r="F35" s="7"/>
      <c r="G35" s="7"/>
      <c r="H35" s="7"/>
      <c r="I35" s="8"/>
    </row>
    <row r="36" spans="2:9" ht="9.0" customHeight="1">
      <c r="B36" s="5"/>
      <c r="C36" s="6"/>
      <c r="D36" s="7"/>
      <c r="E36" s="7"/>
      <c r="F36" s="7"/>
      <c r="G36" s="7"/>
      <c r="H36" s="7"/>
      <c r="I36" s="8"/>
    </row>
    <row r="37" spans="2:9" ht="9.0" customHeight="1">
      <c r="B37" s="5"/>
      <c r="C37" s="6"/>
      <c r="D37" s="7"/>
      <c r="E37" s="7"/>
      <c r="F37" s="7"/>
      <c r="G37" s="7"/>
      <c r="H37" s="7"/>
      <c r="I37" s="8"/>
    </row>
    <row r="38" spans="2:9" ht="9.0" customHeight="1">
      <c r="B38" s="5"/>
      <c r="C38" s="6"/>
      <c r="D38" s="7"/>
      <c r="E38" s="7"/>
      <c r="F38" s="7"/>
      <c r="G38" s="7"/>
      <c r="H38" s="7"/>
      <c r="I38" s="8"/>
    </row>
    <row r="39" spans="2:9" ht="9.0" customHeight="1">
      <c r="B39" s="5"/>
      <c r="C39" s="6"/>
      <c r="D39" s="7"/>
      <c r="E39" s="7"/>
      <c r="F39" s="7"/>
      <c r="G39" s="7"/>
      <c r="H39" s="7"/>
      <c r="I39" s="8"/>
    </row>
    <row r="40" spans="2:9" ht="9.0" customHeight="1">
      <c r="B40" s="5"/>
      <c r="C40" s="6"/>
      <c r="D40" s="7"/>
      <c r="E40" s="7"/>
      <c r="F40" s="7"/>
      <c r="G40" s="7"/>
      <c r="H40" s="7"/>
      <c r="I40" s="8"/>
    </row>
    <row r="41" spans="2:9" ht="9.0" customHeight="1">
      <c r="B41" s="5"/>
      <c r="C41" s="6"/>
      <c r="D41" s="7"/>
      <c r="E41" s="7"/>
      <c r="F41" s="7"/>
      <c r="G41" s="7"/>
      <c r="H41" s="7"/>
      <c r="I41" s="8"/>
    </row>
    <row r="42" spans="2:9" ht="9.0" customHeight="1">
      <c r="B42" s="5"/>
      <c r="C42" s="6"/>
      <c r="D42" s="7"/>
      <c r="E42" s="7"/>
      <c r="F42" s="7"/>
      <c r="G42" s="7"/>
      <c r="H42" s="7"/>
      <c r="I42" s="8"/>
    </row>
    <row r="43" spans="2:9" ht="9.0" customHeight="1">
      <c r="B43" s="5"/>
      <c r="C43" s="6"/>
      <c r="D43" s="7"/>
      <c r="E43" s="7"/>
      <c r="F43" s="7"/>
      <c r="G43" s="7"/>
      <c r="H43" s="7"/>
      <c r="I43" s="8"/>
    </row>
    <row r="44" spans="2:9" ht="9.0" customHeight="1">
      <c r="B44" s="5"/>
      <c r="C44" s="6"/>
      <c r="D44" s="7"/>
      <c r="E44" s="7"/>
      <c r="F44" s="7"/>
      <c r="G44" s="7"/>
      <c r="H44" s="7"/>
      <c r="I44" s="8"/>
    </row>
    <row r="45" spans="2:9" ht="9.0" customHeight="1">
      <c r="B45" s="5"/>
      <c r="C45" s="6"/>
      <c r="D45" s="7"/>
      <c r="E45" s="7"/>
      <c r="F45" s="7"/>
      <c r="G45" s="7"/>
      <c r="H45" s="7"/>
      <c r="I45" s="8"/>
    </row>
    <row r="46" spans="2:9" ht="9.0" customHeight="1">
      <c r="B46" s="5"/>
      <c r="C46" s="6"/>
      <c r="D46" s="7"/>
      <c r="E46" s="7"/>
      <c r="F46" s="7"/>
      <c r="G46" s="7"/>
      <c r="H46" s="7"/>
      <c r="I46" s="8"/>
    </row>
    <row r="47" spans="2:9" ht="9.0" customHeight="1">
      <c r="B47" s="5"/>
      <c r="C47" s="6"/>
      <c r="D47" s="7"/>
      <c r="E47" s="10" t="s">
        <v>4</v>
      </c>
      <c r="F47" s="7"/>
      <c r="G47" s="7"/>
      <c r="H47" s="7"/>
      <c r="I47" s="8"/>
    </row>
    <row r="48" spans="2:9" ht="9.0" customHeight="1">
      <c r="B48" s="5"/>
      <c r="C48" s="6"/>
      <c r="D48" s="7"/>
      <c r="E48" s="7"/>
      <c r="F48" s="7"/>
      <c r="G48" s="7"/>
      <c r="H48" s="7"/>
      <c r="I48" s="8"/>
    </row>
    <row r="49" spans="2:9" ht="9.0" customHeight="1">
      <c r="B49" s="5"/>
      <c r="C49" s="6"/>
      <c r="D49" s="7"/>
      <c r="E49" s="7"/>
      <c r="F49" s="7"/>
      <c r="G49" s="7"/>
      <c r="H49" s="7"/>
      <c r="I49" s="8"/>
    </row>
    <row r="50" spans="2:9" ht="9.0" customHeight="1">
      <c r="B50" s="5"/>
      <c r="C50" s="6"/>
      <c r="D50" s="7"/>
      <c r="E50" s="7"/>
      <c r="F50" s="7"/>
      <c r="G50" s="7"/>
      <c r="H50" s="7"/>
      <c r="I50" s="8"/>
    </row>
    <row r="51" spans="2:9" ht="9.0" customHeight="1">
      <c r="B51" s="5"/>
      <c r="C51" s="6"/>
      <c r="D51" s="7"/>
      <c r="E51" s="7"/>
      <c r="F51" s="7"/>
      <c r="G51" s="7"/>
      <c r="H51" s="7"/>
      <c r="I51" s="8"/>
    </row>
    <row r="52" spans="2:9" ht="9.0" customHeight="1">
      <c r="B52" s="5"/>
      <c r="C52" s="6"/>
      <c r="D52" s="7"/>
      <c r="E52" s="7"/>
      <c r="F52" s="7"/>
      <c r="G52" s="7"/>
      <c r="H52" s="7"/>
      <c r="I52" s="8"/>
    </row>
    <row r="53" spans="2:9" ht="9.0" customHeight="1">
      <c r="B53" s="5"/>
      <c r="C53" s="6"/>
      <c r="D53" s="7"/>
      <c r="E53" s="7"/>
      <c r="F53" s="7"/>
      <c r="G53" s="7"/>
      <c r="H53" s="7"/>
      <c r="I53" s="8"/>
    </row>
    <row r="54" spans="2:9" ht="9.0" customHeight="1">
      <c r="B54" s="5"/>
      <c r="C54" s="6"/>
      <c r="D54" s="7"/>
      <c r="E54" s="7"/>
      <c r="F54" s="7"/>
      <c r="G54" s="7"/>
      <c r="H54" s="7"/>
      <c r="I54" s="8"/>
    </row>
    <row r="55" spans="2:9" ht="9.0" customHeight="1">
      <c r="B55" s="5"/>
      <c r="C55" s="6"/>
      <c r="D55" s="7"/>
      <c r="E55" s="7"/>
      <c r="F55" s="7"/>
      <c r="G55" s="7"/>
      <c r="H55" s="7"/>
      <c r="I55" s="8"/>
    </row>
    <row r="56" spans="2:9" ht="9.0" customHeight="1">
      <c r="B56" s="5"/>
      <c r="C56" s="6"/>
      <c r="D56" s="7"/>
      <c r="E56" s="7"/>
      <c r="F56" s="7"/>
      <c r="G56" s="7"/>
      <c r="H56" s="7"/>
      <c r="I56" s="8"/>
    </row>
    <row r="57" spans="2:9" ht="9.0" customHeight="1">
      <c r="B57" s="5"/>
      <c r="C57" s="6"/>
      <c r="D57" s="7"/>
      <c r="E57" s="7"/>
      <c r="F57" s="7"/>
      <c r="G57" s="7"/>
      <c r="H57" s="7"/>
      <c r="I57" s="8"/>
    </row>
    <row r="58" spans="2:9" ht="9.0" customHeight="1">
      <c r="B58" s="5"/>
      <c r="C58" s="6"/>
      <c r="D58" s="7"/>
      <c r="E58" s="7"/>
      <c r="F58" s="7"/>
      <c r="G58" s="7"/>
      <c r="H58" s="7"/>
      <c r="I58" s="8"/>
    </row>
    <row r="59" spans="2:9" ht="9.0" customHeight="1">
      <c r="B59" s="5"/>
      <c r="C59" s="6"/>
      <c r="D59" s="7"/>
      <c r="E59" s="7"/>
      <c r="F59" s="7"/>
      <c r="G59" s="7"/>
      <c r="H59" s="7"/>
      <c r="I59" s="8"/>
    </row>
    <row r="60" spans="2:9" ht="9.0" customHeight="1">
      <c r="B60" s="5"/>
      <c r="C60" s="6"/>
      <c r="D60" s="7"/>
      <c r="E60" s="11">
        <f>IF('Paramètres'!C9&lt;&gt;"",'Paramètres'!C9,"")</f>
        <v>0</v>
      </c>
      <c r="F60" s="11"/>
      <c r="G60" s="11"/>
      <c r="H60" s="11"/>
      <c r="I60" s="8"/>
    </row>
    <row r="61" spans="2:9" ht="9.0" customHeight="1">
      <c r="B61" s="5"/>
      <c r="C61" s="6"/>
      <c r="D61" s="7"/>
      <c r="E61" s="11"/>
      <c r="F61" s="11"/>
      <c r="G61" s="11"/>
      <c r="H61" s="11"/>
      <c r="I61" s="8"/>
    </row>
    <row r="62" spans="2:9" ht="9.0" customHeight="1">
      <c r="B62" s="5"/>
      <c r="C62" s="6"/>
      <c r="D62" s="7"/>
      <c r="E62" s="11"/>
      <c r="F62" s="11"/>
      <c r="G62" s="11"/>
      <c r="H62" s="11"/>
      <c r="I62" s="8"/>
    </row>
    <row r="63" spans="2:9" ht="9.0" customHeight="1">
      <c r="B63" s="5"/>
      <c r="C63" s="6"/>
      <c r="D63" s="7"/>
      <c r="E63" s="11">
        <f>IF('Paramètres'!C11&lt;&gt;"",'Paramètres'!C11,"")</f>
        <v>0</v>
      </c>
      <c r="F63" s="11"/>
      <c r="G63" s="11"/>
      <c r="H63" s="11"/>
      <c r="I63" s="8"/>
    </row>
    <row r="64" spans="2:9" ht="9.0" customHeight="1">
      <c r="B64" s="5"/>
      <c r="C64" s="12" t="s">
        <v>7</v>
      </c>
      <c r="D64" s="7"/>
      <c r="E64" s="11"/>
      <c r="F64" s="11"/>
      <c r="G64" s="11"/>
      <c r="H64" s="11"/>
      <c r="I64" s="8"/>
    </row>
    <row r="65" spans="2:9" ht="9.0" customHeight="1">
      <c r="B65" s="5"/>
      <c r="C65" s="6"/>
      <c r="D65" s="7"/>
      <c r="E65" s="11"/>
      <c r="F65" s="11"/>
      <c r="G65" s="11"/>
      <c r="H65" s="11"/>
      <c r="I65" s="8"/>
    </row>
    <row r="66" spans="2:9" ht="9.0" customHeight="1">
      <c r="B66" s="5"/>
      <c r="C66" s="6"/>
      <c r="D66" s="7"/>
      <c r="E66" s="11"/>
      <c r="F66" s="11"/>
      <c r="G66" s="11"/>
      <c r="H66" s="11"/>
      <c r="I66" s="8"/>
    </row>
    <row r="67" spans="2:9" ht="9.0" customHeight="1">
      <c r="B67" s="5"/>
      <c r="C67" s="6"/>
      <c r="D67" s="7"/>
      <c r="E67" s="11"/>
      <c r="F67" s="11"/>
      <c r="G67" s="11"/>
      <c r="H67" s="11"/>
      <c r="I67" s="8"/>
    </row>
    <row r="68" spans="2:9" ht="9.0" customHeight="1">
      <c r="B68" s="5"/>
      <c r="C68" s="6"/>
      <c r="D68" s="7"/>
      <c r="E68" s="11"/>
      <c r="F68" s="11"/>
      <c r="G68" s="11"/>
      <c r="H68" s="11"/>
      <c r="I68" s="8"/>
    </row>
    <row r="69" spans="2:9" ht="9.0" customHeight="1">
      <c r="B69" s="5"/>
      <c r="C69" s="6"/>
      <c r="D69" s="7"/>
      <c r="E69" s="11"/>
      <c r="F69" s="11"/>
      <c r="G69" s="11"/>
      <c r="H69" s="11"/>
      <c r="I69" s="8"/>
    </row>
    <row r="70" spans="2:9" ht="9.0" customHeight="1">
      <c r="B70" s="5"/>
      <c r="C70" s="6"/>
      <c r="D70" s="7"/>
      <c r="E70" s="7"/>
      <c r="F70" s="7"/>
      <c r="G70" s="7"/>
      <c r="H70" s="7"/>
      <c r="I70" s="8"/>
    </row>
    <row r="71" spans="2:9" ht="9.0" customHeight="1">
      <c r="B71" s="5"/>
      <c r="C71" s="12" t="s">
        <v>6</v>
      </c>
      <c r="D71" s="7"/>
      <c r="E71" s="7"/>
      <c r="F71" s="7"/>
      <c r="G71" s="7"/>
      <c r="H71" s="7"/>
      <c r="I71" s="8"/>
    </row>
    <row r="72" spans="2:9" ht="9.0" customHeight="1">
      <c r="B72" s="5"/>
      <c r="C72" s="6"/>
      <c r="D72" s="7"/>
      <c r="E72" s="7"/>
      <c r="F72" s="7"/>
      <c r="G72" s="7"/>
      <c r="H72" s="7"/>
      <c r="I72" s="8"/>
    </row>
    <row r="73" spans="2:9" ht="9.0" customHeight="1">
      <c r="B73" s="5"/>
      <c r="C73" s="6"/>
      <c r="D73" s="7"/>
      <c r="E73" s="7"/>
      <c r="F73" s="7"/>
      <c r="G73" s="7"/>
      <c r="H73" s="7"/>
      <c r="I73" s="8"/>
    </row>
    <row r="74" spans="2:9" ht="9.0" customHeight="1">
      <c r="B74" s="5"/>
      <c r="C74" s="6"/>
      <c r="D74" s="7"/>
      <c r="E74" s="7"/>
      <c r="F74" s="7"/>
      <c r="G74" s="7"/>
      <c r="H74" s="7"/>
      <c r="I74" s="8"/>
    </row>
    <row r="75" spans="2:9" ht="9.0" customHeight="1">
      <c r="B75" s="5"/>
      <c r="C75" s="6"/>
      <c r="D75" s="7"/>
      <c r="E75" s="7"/>
      <c r="F75" s="7"/>
      <c r="G75" s="7"/>
      <c r="H75" s="7"/>
      <c r="I75" s="8"/>
    </row>
    <row r="76" spans="2:9" ht="9.0" customHeight="1">
      <c r="B76" s="5"/>
      <c r="C76" s="6"/>
      <c r="D76" s="7"/>
      <c r="E76" s="7"/>
      <c r="F76" s="7"/>
      <c r="G76" s="7"/>
      <c r="H76" s="7"/>
      <c r="I76" s="8"/>
    </row>
    <row r="77" spans="2:9" ht="9.0" customHeight="1">
      <c r="B77" s="5"/>
      <c r="C77" s="6"/>
      <c r="D77" s="7"/>
      <c r="E77" s="7"/>
      <c r="F77" s="7"/>
      <c r="G77" s="7"/>
      <c r="H77" s="7"/>
      <c r="I77" s="8"/>
    </row>
    <row r="78" spans="2:9" ht="9.0" customHeight="1">
      <c r="B78" s="5"/>
      <c r="C78" s="12" t="s">
        <v>5</v>
      </c>
      <c r="D78" s="7"/>
      <c r="E78" s="7"/>
      <c r="F78" s="13" t="s">
        <v>0</v>
      </c>
      <c r="G78" s="13">
        <f>IF('Paramètres'!C7&lt;&gt;"",'Paramètres'!C7,"")</f>
        <v>0</v>
      </c>
      <c r="H78" s="7"/>
      <c r="I78" s="8"/>
    </row>
    <row r="79" spans="2:9" ht="9.0" customHeight="1">
      <c r="B79" s="5"/>
      <c r="C79" s="6"/>
      <c r="D79" s="7"/>
      <c r="E79" s="7"/>
      <c r="F79" s="13"/>
      <c r="G79" s="13"/>
      <c r="H79" s="7"/>
      <c r="I79" s="8"/>
    </row>
    <row r="80" spans="2:9" ht="9.0" customHeight="1">
      <c r="B80" s="5"/>
      <c r="C80" s="6"/>
      <c r="D80" s="7"/>
      <c r="E80" s="7"/>
      <c r="F80" s="13" t="s">
        <v>1</v>
      </c>
      <c r="G80" s="13">
        <f>IF('Paramètres'!C13&lt;&gt;"",'Paramètres'!C13,"")</f>
        <v>0</v>
      </c>
      <c r="H80" s="7"/>
      <c r="I80" s="8"/>
    </row>
    <row r="81" spans="2:9" ht="9.0" customHeight="1">
      <c r="B81" s="5"/>
      <c r="C81" s="6"/>
      <c r="D81" s="7"/>
      <c r="E81" s="7"/>
      <c r="F81" s="13"/>
      <c r="G81" s="13"/>
      <c r="H81" s="7"/>
      <c r="I81" s="8"/>
    </row>
    <row r="82" spans="2:9" ht="9.0" customHeight="1">
      <c r="B82" s="5"/>
      <c r="C82" s="6"/>
      <c r="D82" s="7"/>
      <c r="E82" s="7"/>
      <c r="F82" s="13" t="s">
        <v>2</v>
      </c>
      <c r="G82" s="13">
        <f>IF('Paramètres'!C15&lt;&gt;"",'Paramètres'!C15,"")</f>
        <v>0</v>
      </c>
      <c r="H82" s="7"/>
      <c r="I82" s="8"/>
    </row>
    <row r="83" spans="2:9" ht="9.0" customHeight="1">
      <c r="B83" s="5"/>
      <c r="C83" s="6"/>
      <c r="D83" s="7"/>
      <c r="E83" s="7"/>
      <c r="F83" s="13"/>
      <c r="G83" s="13"/>
      <c r="H83" s="7"/>
      <c r="I83" s="8"/>
    </row>
    <row r="84" spans="2:9" ht="9.0" customHeight="1">
      <c r="B84" s="5"/>
      <c r="C84" s="6"/>
      <c r="D84" s="7"/>
      <c r="E84" s="7"/>
      <c r="F84" s="13" t="s">
        <v>3</v>
      </c>
      <c r="G84" s="13">
        <f>IF('Paramètres'!C17&lt;&gt;"",'Paramètres'!C17,"")</f>
        <v>0</v>
      </c>
      <c r="H84" s="7"/>
      <c r="I84" s="8"/>
    </row>
    <row r="85" spans="2:9" ht="9.0" customHeight="1">
      <c r="B85" s="5"/>
      <c r="C85" s="6"/>
      <c r="D85" s="7"/>
      <c r="E85" s="7"/>
      <c r="F85" s="13"/>
      <c r="G85" s="13"/>
      <c r="H85" s="7"/>
      <c r="I85" s="8"/>
    </row>
    <row r="86" spans="2:9" ht="9.0" customHeight="1">
      <c r="B86" s="14"/>
      <c r="C86" s="15"/>
      <c r="D86" s="16"/>
      <c r="E86" s="16"/>
      <c r="F86" s="16"/>
      <c r="G86" s="16"/>
      <c r="H86" s="16"/>
      <c r="I86" s="17"/>
    </row>
  </sheetData>
  <sheetProtection password="E95E" sheet="1" objects="1" selectLockedCells="1"/>
  <mergeCells count="21">
    <mergeCell ref="E2:H10"/>
    <mergeCell ref="E11:H19"/>
    <mergeCell ref="E20:H27"/>
    <mergeCell ref="E28:H45"/>
    <mergeCell ref="E60:H62"/>
    <mergeCell ref="E63:H69"/>
    <mergeCell ref="F78:F79"/>
    <mergeCell ref="G78:G79"/>
    <mergeCell ref="F80:F81"/>
    <mergeCell ref="G80:G81"/>
    <mergeCell ref="F82:F83"/>
    <mergeCell ref="G82:G83"/>
    <mergeCell ref="F84:F85"/>
    <mergeCell ref="G84:G85"/>
    <mergeCell ref="E47:H58"/>
    <mergeCell ref="C78:C84"/>
    <mergeCell ref="B78:B84"/>
    <mergeCell ref="C71:C77"/>
    <mergeCell ref="B71:B77"/>
    <mergeCell ref="C64:C70"/>
    <mergeCell ref="B64:B70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290"/>
  <sheetViews>
    <sheetView showGridLines="0" tabSelected="1" workbookViewId="0">
      <pane ySplit="3" topLeftCell="A4" activePane="bottomLeft" state="frozen"/>
      <selection pane="bottomLeft" activeCell="I13" sqref="I13"/>
    </sheetView>
  </sheetViews>
  <sheetFormatPr defaultRowHeight="15"/>
  <cols>
    <col min="1" max="1" width="0" customWidth="1"/>
    <col min="2" max="2" width="6.5703125" customWidth="1"/>
    <col min="3" max="3" width="36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0" customWidth="1"/>
    <col min="9" max="9" width="12.5703125" customWidth="1"/>
    <col min="10" max="10" width="12.5703125" customWidth="1"/>
    <col min="11" max="11" width="0" customWidth="1"/>
    <col min="12" max="12" width="0" customWidth="1"/>
    <col min="13" max="13" width="0" customWidth="1"/>
    <col min="14" max="14" width="0" customWidth="1"/>
    <col min="15" max="15" width="0" customWidth="1"/>
    <col min="16" max="16" width="0" customWidth="1"/>
    <col min="17" max="17" width="0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8</v>
      </c>
      <c r="B1" s="7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7" t="s">
        <v>14</v>
      </c>
      <c r="H1" s="7" t="s">
        <v>15</v>
      </c>
      <c r="I1" s="7" t="s">
        <v>16</v>
      </c>
      <c r="J1" s="7" t="s">
        <v>17</v>
      </c>
      <c r="K1" s="7" t="s">
        <v>18</v>
      </c>
      <c r="M1" s="7" t="s">
        <v>19</v>
      </c>
      <c r="N1" s="7" t="s">
        <v>20</v>
      </c>
      <c r="O1" s="7" t="s">
        <v>21</v>
      </c>
      <c r="P1" s="7" t="s">
        <v>22</v>
      </c>
      <c r="Q1" s="7" t="s">
        <v>23</v>
      </c>
    </row>
    <row r="3" spans="1:17">
      <c r="A3" s="7" t="s">
        <v>24</v>
      </c>
      <c r="B3" s="18" t="s">
        <v>25</v>
      </c>
      <c r="C3" s="18" t="s">
        <v>26</v>
      </c>
      <c r="D3" s="18"/>
      <c r="E3" s="18"/>
      <c r="F3" s="18" t="s">
        <v>13</v>
      </c>
      <c r="G3" s="18" t="s">
        <v>27</v>
      </c>
      <c r="H3" s="18" t="s">
        <v>28</v>
      </c>
      <c r="I3" s="18" t="s">
        <v>29</v>
      </c>
      <c r="J3" s="18" t="s">
        <v>30</v>
      </c>
      <c r="K3" s="18" t="s">
        <v>31</v>
      </c>
      <c r="L3" s="18" t="s">
        <v>32</v>
      </c>
      <c r="M3" s="18" t="s">
        <v>33</v>
      </c>
      <c r="N3" s="18" t="s">
        <v>34</v>
      </c>
      <c r="O3" s="18" t="s">
        <v>35</v>
      </c>
      <c r="P3" s="18" t="s">
        <v>36</v>
      </c>
      <c r="Q3" s="18" t="s">
        <v>37</v>
      </c>
    </row>
    <row r="4" spans="1:17" ht="37.2075" customHeight="1">
      <c r="A4" s="7">
        <v>2</v>
      </c>
      <c r="B4" s="19" t="s">
        <v>38</v>
      </c>
      <c r="C4" s="20" t="s">
        <v>39</v>
      </c>
      <c r="D4" s="20"/>
      <c r="E4" s="20"/>
      <c r="F4" s="20"/>
      <c r="G4" s="20"/>
      <c r="H4" s="20"/>
      <c r="I4" s="20"/>
      <c r="J4" s="19"/>
      <c r="K4" s="7"/>
    </row>
    <row r="5" spans="1:17" hidden="1">
      <c r="A5" s="7">
        <v>3</v>
      </c>
    </row>
    <row r="6" spans="1:17" hidden="1">
      <c r="A6" s="7" t="s">
        <v>40</v>
      </c>
    </row>
    <row r="7" spans="1:17" hidden="1">
      <c r="A7" s="7">
        <v>3</v>
      </c>
    </row>
    <row r="8" spans="1:17" hidden="1">
      <c r="A8" s="7" t="s">
        <v>40</v>
      </c>
    </row>
    <row r="9" spans="1:17" hidden="1">
      <c r="A9" s="7">
        <v>3</v>
      </c>
    </row>
    <row r="10" spans="1:17" hidden="1">
      <c r="A10" s="7" t="s">
        <v>40</v>
      </c>
    </row>
    <row r="11" spans="1:17" ht="37.2075" customHeight="1">
      <c r="A11" s="7">
        <v>3</v>
      </c>
      <c r="B11" s="21" t="s">
        <v>41</v>
      </c>
      <c r="C11" s="22" t="s">
        <v>42</v>
      </c>
      <c r="D11" s="22"/>
      <c r="E11" s="22"/>
      <c r="F11" s="22"/>
      <c r="G11" s="22"/>
      <c r="H11" s="22"/>
      <c r="I11" s="22"/>
      <c r="J11" s="23"/>
      <c r="K11" s="7"/>
    </row>
    <row r="12" spans="1:17" ht="27.225" customHeight="1">
      <c r="A12" s="7">
        <v>5</v>
      </c>
      <c r="B12" s="21" t="s">
        <v>43</v>
      </c>
      <c r="C12" s="24" t="s">
        <v>44</v>
      </c>
      <c r="D12" s="24"/>
      <c r="E12" s="24"/>
      <c r="F12" s="24"/>
      <c r="G12" s="24"/>
      <c r="H12" s="24"/>
      <c r="I12" s="24"/>
      <c r="J12" s="25"/>
      <c r="K12" s="7"/>
    </row>
    <row r="13" spans="1:17" ht="22.825" customHeight="1">
      <c r="A13" s="7">
        <v>9</v>
      </c>
      <c r="B13" s="26" t="s">
        <v>45</v>
      </c>
      <c r="C13" s="27" t="s">
        <v>44</v>
      </c>
      <c r="D13" s="28"/>
      <c r="E13" s="28"/>
      <c r="F13" s="29" t="s">
        <v>46</v>
      </c>
      <c r="G13" s="30">
        <v>1</v>
      </c>
      <c r="H13" s="30"/>
      <c r="I13" s="31"/>
      <c r="J13" s="32">
        <f>IF(AND(G13= "",H13= ""), 0, ROUND(ROUND(I13, 2) * ROUND(IF(H13="",G13,H13),  0), 2))</f>
        <v>0</v>
      </c>
      <c r="K13" s="7"/>
      <c r="M13" s="33">
        <v>0.2</v>
      </c>
    </row>
    <row r="14" spans="1:17" hidden="1">
      <c r="A14" s="7" t="s">
        <v>47</v>
      </c>
    </row>
    <row r="15" spans="1:17">
      <c r="A15" s="7" t="s">
        <v>48</v>
      </c>
      <c r="B15" s="34"/>
      <c r="C15" s="34" t="s">
        <v>49</v>
      </c>
      <c r="D15" s="34"/>
      <c r="E15" s="34"/>
      <c r="F15" s="34"/>
      <c r="G15" s="34"/>
      <c r="H15" s="34"/>
      <c r="I15" s="34"/>
      <c r="J15" s="34"/>
    </row>
    <row r="16" spans="1:17" hidden="1">
      <c r="A16" s="7" t="s">
        <v>50</v>
      </c>
    </row>
    <row r="17" spans="1:13">
      <c r="A17" s="7">
        <v>9</v>
      </c>
      <c r="B17" s="26" t="s">
        <v>51</v>
      </c>
      <c r="C17" s="27" t="s">
        <v>52</v>
      </c>
      <c r="D17" s="28"/>
      <c r="E17" s="28"/>
      <c r="F17" s="29" t="s">
        <v>13</v>
      </c>
      <c r="G17" s="30">
        <v>1</v>
      </c>
      <c r="H17" s="30"/>
      <c r="I17" s="31"/>
      <c r="J17" s="32">
        <f>IF(AND(G17= "",H17= ""), 0, ROUND(ROUND(I17, 2) * ROUND(IF(H17="",G17,H17),  0), 2))</f>
        <v>0</v>
      </c>
      <c r="K17" s="7"/>
      <c r="M17" s="33">
        <v>0.2</v>
      </c>
    </row>
    <row r="18" spans="1:13" hidden="1">
      <c r="A18" s="7" t="s">
        <v>47</v>
      </c>
    </row>
    <row r="19" spans="1:13" hidden="1">
      <c r="A19" s="7" t="s">
        <v>50</v>
      </c>
    </row>
    <row r="20" spans="1:13" hidden="1">
      <c r="A20" s="7" t="s">
        <v>53</v>
      </c>
    </row>
    <row r="21" spans="1:13">
      <c r="A21" s="7">
        <v>5</v>
      </c>
      <c r="B21" s="21" t="s">
        <v>54</v>
      </c>
      <c r="C21" s="24" t="s">
        <v>55</v>
      </c>
      <c r="D21" s="24"/>
      <c r="E21" s="24"/>
      <c r="F21" s="24"/>
      <c r="G21" s="24"/>
      <c r="H21" s="24"/>
      <c r="I21" s="24"/>
      <c r="J21" s="25"/>
      <c r="K21" s="7"/>
    </row>
    <row r="22" spans="1:13" hidden="1">
      <c r="A22" s="7" t="s">
        <v>56</v>
      </c>
    </row>
    <row r="23" spans="1:13">
      <c r="A23" s="7">
        <v>9</v>
      </c>
      <c r="B23" s="26" t="s">
        <v>57</v>
      </c>
      <c r="C23" s="27" t="s">
        <v>58</v>
      </c>
      <c r="D23" s="28"/>
      <c r="E23" s="28"/>
      <c r="F23" s="29" t="s">
        <v>59</v>
      </c>
      <c r="G23" s="35">
        <v>40</v>
      </c>
      <c r="H23" s="35"/>
      <c r="I23" s="31"/>
      <c r="J23" s="32">
        <f>IF(AND(G23= "",H23= ""), 0, ROUND(ROUND(I23, 2) * ROUND(IF(H23="",G23,H23),  2), 2))</f>
        <v>0</v>
      </c>
      <c r="K23" s="7"/>
      <c r="M23" s="33">
        <v>0.2</v>
      </c>
    </row>
    <row r="24" spans="1:13" hidden="1">
      <c r="A24" s="7" t="s">
        <v>50</v>
      </c>
    </row>
    <row r="25" spans="1:13">
      <c r="A25" s="7">
        <v>9</v>
      </c>
      <c r="B25" s="26" t="s">
        <v>60</v>
      </c>
      <c r="C25" s="27" t="s">
        <v>61</v>
      </c>
      <c r="D25" s="28"/>
      <c r="E25" s="28"/>
      <c r="F25" s="29" t="s">
        <v>62</v>
      </c>
      <c r="G25" s="30">
        <v>1</v>
      </c>
      <c r="H25" s="30"/>
      <c r="I25" s="31"/>
      <c r="J25" s="32">
        <f>IF(AND(G25= "",H25= ""), 0, ROUND(ROUND(I25, 2) * ROUND(IF(H25="",G25,H25),  0), 2))</f>
        <v>0</v>
      </c>
      <c r="K25" s="7"/>
      <c r="M25" s="33">
        <v>0.2</v>
      </c>
    </row>
    <row r="26" spans="1:13" hidden="1">
      <c r="A26" s="7" t="s">
        <v>47</v>
      </c>
    </row>
    <row r="27" spans="1:13" hidden="1">
      <c r="A27" s="7" t="s">
        <v>47</v>
      </c>
    </row>
    <row r="28" spans="1:13">
      <c r="A28" s="7" t="s">
        <v>48</v>
      </c>
      <c r="B28" s="34"/>
      <c r="C28" s="34" t="s">
        <v>63</v>
      </c>
      <c r="D28" s="34"/>
      <c r="E28" s="34"/>
      <c r="F28" s="34"/>
      <c r="G28" s="34"/>
      <c r="H28" s="34"/>
      <c r="I28" s="34"/>
      <c r="J28" s="34"/>
    </row>
    <row r="29" spans="1:13" hidden="1">
      <c r="A29" s="7" t="s">
        <v>50</v>
      </c>
    </row>
    <row r="30" spans="1:13" hidden="1">
      <c r="A30" s="7" t="s">
        <v>53</v>
      </c>
    </row>
    <row r="31" spans="1:13">
      <c r="A31" s="7">
        <v>5</v>
      </c>
      <c r="B31" s="21" t="s">
        <v>64</v>
      </c>
      <c r="C31" s="24" t="s">
        <v>65</v>
      </c>
      <c r="D31" s="24"/>
      <c r="E31" s="24"/>
      <c r="F31" s="24"/>
      <c r="G31" s="24"/>
      <c r="H31" s="24"/>
      <c r="I31" s="24"/>
      <c r="J31" s="25"/>
      <c r="K31" s="7"/>
    </row>
    <row r="32" spans="1:13">
      <c r="A32" s="7">
        <v>9</v>
      </c>
      <c r="B32" s="26" t="s">
        <v>66</v>
      </c>
      <c r="C32" s="27" t="s">
        <v>67</v>
      </c>
      <c r="D32" s="28"/>
      <c r="E32" s="28"/>
      <c r="F32" s="29" t="s">
        <v>13</v>
      </c>
      <c r="G32" s="30">
        <v>1</v>
      </c>
      <c r="H32" s="30"/>
      <c r="I32" s="31"/>
      <c r="J32" s="32">
        <f>IF(AND(G32= "",H32= ""), 0, ROUND(ROUND(I32, 2) * ROUND(IF(H32="",G32,H32),  0), 2))</f>
        <v>0</v>
      </c>
      <c r="K32" s="7"/>
      <c r="M32" s="33">
        <v>0.2</v>
      </c>
    </row>
    <row r="33" spans="1:13" hidden="1">
      <c r="A33" s="7" t="s">
        <v>47</v>
      </c>
    </row>
    <row r="34" spans="1:13" hidden="1">
      <c r="A34" s="7" t="s">
        <v>50</v>
      </c>
    </row>
    <row r="35" spans="1:13" hidden="1">
      <c r="A35" s="7" t="s">
        <v>53</v>
      </c>
    </row>
    <row r="36" spans="1:13">
      <c r="A36" s="7" t="s">
        <v>40</v>
      </c>
      <c r="B36" s="28"/>
      <c r="J36" s="28"/>
    </row>
    <row r="37" spans="1:13">
      <c r="B37" s="28"/>
      <c r="C37" s="36" t="s">
        <v>42</v>
      </c>
      <c r="D37" s="37"/>
      <c r="E37" s="37"/>
      <c r="F37" s="38"/>
      <c r="G37" s="38"/>
      <c r="H37" s="38"/>
      <c r="I37" s="38"/>
      <c r="J37" s="39"/>
    </row>
    <row r="38" spans="1:13">
      <c r="B38" s="28"/>
      <c r="C38" s="40"/>
      <c r="D38" s="7"/>
      <c r="E38" s="7"/>
      <c r="F38" s="7"/>
      <c r="G38" s="7"/>
      <c r="H38" s="7"/>
      <c r="I38" s="7"/>
      <c r="J38" s="8"/>
    </row>
    <row r="39" spans="1:13">
      <c r="B39" s="28"/>
      <c r="C39" s="41" t="s">
        <v>68</v>
      </c>
      <c r="D39" s="24"/>
      <c r="E39" s="24"/>
      <c r="F39" s="42">
        <f>SUMIF(K12:K36, IF(K11="","",K11), J12:J36)</f>
        <v>0</v>
      </c>
      <c r="G39" s="42"/>
      <c r="H39" s="42"/>
      <c r="I39" s="42"/>
      <c r="J39" s="43"/>
    </row>
    <row r="40" spans="1:13" ht="16.9125" customHeight="1">
      <c r="B40" s="28"/>
      <c r="C40" s="41" t="s">
        <v>69</v>
      </c>
      <c r="D40" s="24"/>
      <c r="E40" s="24"/>
      <c r="F40" s="42">
        <f>ROUND(SUMIF(K12:K36, IF(K11="","",K11), J12:J36) * 0.2, 2)</f>
        <v>0</v>
      </c>
      <c r="G40" s="42"/>
      <c r="H40" s="42"/>
      <c r="I40" s="42"/>
      <c r="J40" s="43"/>
    </row>
    <row r="41" spans="1:13">
      <c r="B41" s="28"/>
      <c r="C41" s="44" t="s">
        <v>70</v>
      </c>
      <c r="D41" s="45"/>
      <c r="E41" s="45"/>
      <c r="F41" s="46">
        <f>SUM(F39:F40)</f>
        <v>0</v>
      </c>
      <c r="G41" s="46"/>
      <c r="H41" s="46"/>
      <c r="I41" s="46"/>
      <c r="J41" s="47"/>
    </row>
    <row r="42" spans="1:13" ht="18.60375" customHeight="1">
      <c r="A42" s="7">
        <v>3</v>
      </c>
      <c r="B42" s="21" t="s">
        <v>71</v>
      </c>
      <c r="C42" s="22" t="s">
        <v>72</v>
      </c>
      <c r="D42" s="22"/>
      <c r="E42" s="22"/>
      <c r="F42" s="22"/>
      <c r="G42" s="22"/>
      <c r="H42" s="22"/>
      <c r="I42" s="22"/>
      <c r="J42" s="23"/>
      <c r="K42" s="7"/>
    </row>
    <row r="43" spans="1:13" hidden="1">
      <c r="A43" s="7" t="s">
        <v>73</v>
      </c>
    </row>
    <row r="44" spans="1:13">
      <c r="A44" s="7">
        <v>4</v>
      </c>
      <c r="B44" s="21" t="s">
        <v>74</v>
      </c>
      <c r="C44" s="48" t="s">
        <v>75</v>
      </c>
      <c r="D44" s="48"/>
      <c r="E44" s="48"/>
      <c r="F44" s="48"/>
      <c r="G44" s="48"/>
      <c r="H44" s="48"/>
      <c r="I44" s="48"/>
      <c r="J44" s="49"/>
      <c r="K44" s="7"/>
    </row>
    <row r="45" spans="1:13" ht="27.225" customHeight="1">
      <c r="A45" s="7">
        <v>9</v>
      </c>
      <c r="B45" s="26" t="s">
        <v>76</v>
      </c>
      <c r="C45" s="27" t="s">
        <v>77</v>
      </c>
      <c r="D45" s="28"/>
      <c r="E45" s="28"/>
      <c r="F45" s="29" t="s">
        <v>62</v>
      </c>
      <c r="G45" s="30">
        <v>1</v>
      </c>
      <c r="H45" s="30"/>
      <c r="I45" s="31"/>
      <c r="J45" s="32">
        <f>IF(AND(G45= "",H45= ""), 0, ROUND(ROUND(I45, 2) * ROUND(IF(H45="",G45,H45),  0), 2))</f>
        <v>0</v>
      </c>
      <c r="K45" s="7"/>
      <c r="M45" s="33">
        <v>0.2</v>
      </c>
    </row>
    <row r="46" spans="1:13" hidden="1">
      <c r="A46" s="7" t="s">
        <v>47</v>
      </c>
    </row>
    <row r="47" spans="1:13">
      <c r="A47" s="7" t="s">
        <v>48</v>
      </c>
      <c r="B47" s="34"/>
      <c r="C47" s="34" t="s">
        <v>78</v>
      </c>
      <c r="D47" s="34"/>
      <c r="E47" s="34"/>
      <c r="F47" s="34"/>
      <c r="G47" s="34"/>
      <c r="H47" s="34"/>
      <c r="I47" s="34"/>
      <c r="J47" s="34"/>
    </row>
    <row r="48" spans="1:13" hidden="1">
      <c r="A48" s="7" t="s">
        <v>50</v>
      </c>
    </row>
    <row r="49" spans="1:13">
      <c r="A49" s="7">
        <v>9</v>
      </c>
      <c r="B49" s="26" t="s">
        <v>79</v>
      </c>
      <c r="C49" s="27" t="s">
        <v>80</v>
      </c>
      <c r="D49" s="28"/>
      <c r="E49" s="28"/>
      <c r="F49" s="29" t="s">
        <v>46</v>
      </c>
      <c r="G49" s="30">
        <v>1</v>
      </c>
      <c r="H49" s="30"/>
      <c r="I49" s="31"/>
      <c r="J49" s="32">
        <f>IF(AND(G49= "",H49= ""), 0, ROUND(ROUND(I49, 2) * ROUND(IF(H49="",G49,H49),  0), 2))</f>
        <v>0</v>
      </c>
      <c r="K49" s="7"/>
      <c r="M49" s="33">
        <v>0.2</v>
      </c>
    </row>
    <row r="50" spans="1:13" hidden="1">
      <c r="A50" s="7" t="s">
        <v>47</v>
      </c>
    </row>
    <row r="51" spans="1:13">
      <c r="A51" s="7" t="s">
        <v>48</v>
      </c>
      <c r="B51" s="34"/>
      <c r="C51" s="34" t="s">
        <v>81</v>
      </c>
      <c r="D51" s="34"/>
      <c r="E51" s="34"/>
      <c r="F51" s="34"/>
      <c r="G51" s="34"/>
      <c r="H51" s="34"/>
      <c r="I51" s="34"/>
      <c r="J51" s="34"/>
    </row>
    <row r="52" spans="1:13" hidden="1">
      <c r="A52" s="7" t="s">
        <v>50</v>
      </c>
    </row>
    <row r="53" spans="1:13" hidden="1">
      <c r="A53" s="7" t="s">
        <v>82</v>
      </c>
    </row>
    <row r="54" spans="1:13" ht="18.0125" customHeight="1">
      <c r="A54" s="7">
        <v>4</v>
      </c>
      <c r="B54" s="21" t="s">
        <v>83</v>
      </c>
      <c r="C54" s="48" t="s">
        <v>84</v>
      </c>
      <c r="D54" s="48"/>
      <c r="E54" s="48"/>
      <c r="F54" s="48"/>
      <c r="G54" s="48"/>
      <c r="H54" s="48"/>
      <c r="I54" s="48"/>
      <c r="J54" s="49"/>
      <c r="K54" s="7"/>
    </row>
    <row r="55" spans="1:13">
      <c r="A55" s="7">
        <v>5</v>
      </c>
      <c r="B55" s="21" t="s">
        <v>85</v>
      </c>
      <c r="C55" s="24" t="s">
        <v>86</v>
      </c>
      <c r="D55" s="24"/>
      <c r="E55" s="24"/>
      <c r="F55" s="24"/>
      <c r="G55" s="24"/>
      <c r="H55" s="24"/>
      <c r="I55" s="24"/>
      <c r="J55" s="25"/>
      <c r="K55" s="7"/>
    </row>
    <row r="56" spans="1:13" hidden="1">
      <c r="A56" s="7" t="s">
        <v>56</v>
      </c>
    </row>
    <row r="57" spans="1:13">
      <c r="A57" s="7">
        <v>9</v>
      </c>
      <c r="B57" s="26" t="s">
        <v>87</v>
      </c>
      <c r="C57" s="27" t="s">
        <v>88</v>
      </c>
      <c r="D57" s="28"/>
      <c r="E57" s="28"/>
      <c r="F57" s="29" t="s">
        <v>12</v>
      </c>
      <c r="G57" s="35">
        <v>5.23</v>
      </c>
      <c r="H57" s="35"/>
      <c r="I57" s="31"/>
      <c r="J57" s="32">
        <f>IF(AND(G57= "",H57= ""), 0, ROUND(ROUND(I57, 2) * ROUND(IF(H57="",G57,H57),  2), 2))</f>
        <v>0</v>
      </c>
      <c r="K57" s="7"/>
      <c r="M57" s="33">
        <v>0.2</v>
      </c>
    </row>
    <row r="58" spans="1:13" hidden="1">
      <c r="A58" s="7" t="s">
        <v>47</v>
      </c>
    </row>
    <row r="59" spans="1:13">
      <c r="A59" s="7" t="s">
        <v>48</v>
      </c>
      <c r="B59" s="34"/>
      <c r="C59" s="34" t="s">
        <v>89</v>
      </c>
      <c r="D59" s="34"/>
      <c r="E59" s="34"/>
      <c r="F59" s="34"/>
      <c r="G59" s="34"/>
      <c r="H59" s="34"/>
      <c r="I59" s="34"/>
      <c r="J59" s="34"/>
    </row>
    <row r="60" spans="1:13" hidden="1">
      <c r="A60" s="7" t="s">
        <v>50</v>
      </c>
    </row>
    <row r="61" spans="1:13">
      <c r="A61" s="7">
        <v>9</v>
      </c>
      <c r="B61" s="26" t="s">
        <v>90</v>
      </c>
      <c r="C61" s="27" t="s">
        <v>91</v>
      </c>
      <c r="D61" s="28"/>
      <c r="E61" s="28"/>
      <c r="F61" s="29" t="s">
        <v>12</v>
      </c>
      <c r="G61" s="35">
        <v>44.67</v>
      </c>
      <c r="H61" s="35"/>
      <c r="I61" s="31"/>
      <c r="J61" s="32">
        <f>IF(AND(G61= "",H61= ""), 0, ROUND(ROUND(I61, 2) * ROUND(IF(H61="",G61,H61),  2), 2))</f>
        <v>0</v>
      </c>
      <c r="K61" s="7"/>
      <c r="M61" s="33">
        <v>0.2</v>
      </c>
    </row>
    <row r="62" spans="1:13">
      <c r="A62" s="7" t="s">
        <v>48</v>
      </c>
      <c r="B62" s="34"/>
      <c r="C62" s="34" t="s">
        <v>92</v>
      </c>
      <c r="D62" s="34"/>
      <c r="E62" s="34"/>
      <c r="F62" s="34"/>
      <c r="G62" s="34"/>
      <c r="H62" s="34"/>
      <c r="I62" s="34"/>
      <c r="J62" s="34"/>
    </row>
    <row r="63" spans="1:13" hidden="1">
      <c r="A63" s="7" t="s">
        <v>93</v>
      </c>
    </row>
    <row r="64" spans="1:13" hidden="1">
      <c r="A64" s="7" t="s">
        <v>94</v>
      </c>
    </row>
    <row r="65" spans="1:13" hidden="1">
      <c r="A65" s="7" t="s">
        <v>95</v>
      </c>
    </row>
    <row r="66" spans="1:13" hidden="1">
      <c r="A66" s="7" t="s">
        <v>96</v>
      </c>
    </row>
    <row r="67" spans="1:13" hidden="1">
      <c r="A67" s="7" t="s">
        <v>97</v>
      </c>
    </row>
    <row r="68" spans="1:13" hidden="1">
      <c r="A68" s="7" t="s">
        <v>97</v>
      </c>
    </row>
    <row r="69" spans="1:13" hidden="1">
      <c r="A69" s="7" t="s">
        <v>97</v>
      </c>
    </row>
    <row r="70" spans="1:13" hidden="1">
      <c r="A70" s="7" t="s">
        <v>97</v>
      </c>
    </row>
    <row r="71" spans="1:13" hidden="1">
      <c r="A71" s="7" t="s">
        <v>97</v>
      </c>
    </row>
    <row r="72" spans="1:13" hidden="1">
      <c r="A72" s="7" t="s">
        <v>50</v>
      </c>
    </row>
    <row r="73" spans="1:13">
      <c r="A73" s="7">
        <v>9</v>
      </c>
      <c r="B73" s="26" t="s">
        <v>98</v>
      </c>
      <c r="C73" s="27" t="s">
        <v>99</v>
      </c>
      <c r="D73" s="28"/>
      <c r="E73" s="28"/>
      <c r="F73" s="29" t="s">
        <v>12</v>
      </c>
      <c r="G73" s="35">
        <v>14.4</v>
      </c>
      <c r="H73" s="35"/>
      <c r="I73" s="31"/>
      <c r="J73" s="32">
        <f>IF(AND(G73= "",H73= ""), 0, ROUND(ROUND(I73, 2) * ROUND(IF(H73="",G73,H73),  2), 2))</f>
        <v>0</v>
      </c>
      <c r="K73" s="7"/>
      <c r="M73" s="33">
        <v>0.2</v>
      </c>
    </row>
    <row r="74" spans="1:13">
      <c r="A74" s="7" t="s">
        <v>48</v>
      </c>
      <c r="B74" s="34"/>
      <c r="C74" s="34" t="s">
        <v>100</v>
      </c>
      <c r="D74" s="34"/>
      <c r="E74" s="34"/>
      <c r="F74" s="34"/>
      <c r="G74" s="34"/>
      <c r="H74" s="34"/>
      <c r="I74" s="34"/>
      <c r="J74" s="34"/>
    </row>
    <row r="75" spans="1:13">
      <c r="A75" s="7" t="s">
        <v>48</v>
      </c>
      <c r="B75" s="34"/>
      <c r="C75" s="34"/>
      <c r="D75" s="34"/>
      <c r="E75" s="34"/>
      <c r="F75" s="34"/>
      <c r="G75" s="34"/>
      <c r="H75" s="34"/>
      <c r="I75" s="34"/>
      <c r="J75" s="34"/>
    </row>
    <row r="76" spans="1:13" hidden="1">
      <c r="A76" s="7" t="s">
        <v>93</v>
      </c>
    </row>
    <row r="77" spans="1:13" hidden="1">
      <c r="A77" s="7" t="s">
        <v>95</v>
      </c>
    </row>
    <row r="78" spans="1:13" hidden="1">
      <c r="A78" s="7" t="s">
        <v>94</v>
      </c>
    </row>
    <row r="79" spans="1:13" hidden="1">
      <c r="A79" s="7" t="s">
        <v>96</v>
      </c>
    </row>
    <row r="80" spans="1:13" hidden="1">
      <c r="A80" s="7" t="s">
        <v>97</v>
      </c>
    </row>
    <row r="81" spans="1:13" hidden="1">
      <c r="A81" s="7" t="s">
        <v>97</v>
      </c>
    </row>
    <row r="82" spans="1:13" hidden="1">
      <c r="A82" s="7" t="s">
        <v>97</v>
      </c>
    </row>
    <row r="83" spans="1:13" hidden="1">
      <c r="A83" s="7" t="s">
        <v>97</v>
      </c>
    </row>
    <row r="84" spans="1:13" hidden="1">
      <c r="A84" s="7" t="s">
        <v>97</v>
      </c>
    </row>
    <row r="85" spans="1:13" hidden="1">
      <c r="A85" s="7" t="s">
        <v>97</v>
      </c>
    </row>
    <row r="86" spans="1:13" hidden="1">
      <c r="A86" s="7" t="s">
        <v>50</v>
      </c>
    </row>
    <row r="87" spans="1:13">
      <c r="A87" s="7">
        <v>9</v>
      </c>
      <c r="B87" s="26" t="s">
        <v>101</v>
      </c>
      <c r="C87" s="27" t="s">
        <v>102</v>
      </c>
      <c r="D87" s="28"/>
      <c r="E87" s="28"/>
      <c r="F87" s="29" t="s">
        <v>62</v>
      </c>
      <c r="G87" s="30">
        <v>1</v>
      </c>
      <c r="H87" s="30"/>
      <c r="I87" s="31"/>
      <c r="J87" s="32">
        <f>IF(AND(G87= "",H87= ""), 0, ROUND(ROUND(I87, 2) * ROUND(IF(H87="",G87,H87),  0), 2))</f>
        <v>0</v>
      </c>
      <c r="K87" s="7"/>
      <c r="M87" s="33">
        <v>0.2</v>
      </c>
    </row>
    <row r="88" spans="1:13">
      <c r="A88" s="7" t="s">
        <v>48</v>
      </c>
      <c r="B88" s="34"/>
      <c r="C88" s="34" t="s">
        <v>103</v>
      </c>
      <c r="D88" s="34"/>
      <c r="E88" s="34"/>
      <c r="F88" s="34"/>
      <c r="G88" s="34"/>
      <c r="H88" s="34"/>
      <c r="I88" s="34"/>
      <c r="J88" s="34"/>
    </row>
    <row r="89" spans="1:13" hidden="1">
      <c r="A89" s="7" t="s">
        <v>50</v>
      </c>
    </row>
    <row r="90" spans="1:13" ht="27.225" customHeight="1">
      <c r="A90" s="7">
        <v>9</v>
      </c>
      <c r="B90" s="26" t="s">
        <v>104</v>
      </c>
      <c r="C90" s="27" t="s">
        <v>105</v>
      </c>
      <c r="D90" s="28"/>
      <c r="E90" s="28"/>
      <c r="F90" s="29" t="s">
        <v>12</v>
      </c>
      <c r="G90" s="35">
        <v>237.26</v>
      </c>
      <c r="H90" s="35"/>
      <c r="I90" s="31"/>
      <c r="J90" s="32">
        <f>IF(AND(G90= "",H90= ""), 0, ROUND(ROUND(I90, 2) * ROUND(IF(H90="",G90,H90),  2), 2))</f>
        <v>0</v>
      </c>
      <c r="K90" s="7"/>
      <c r="M90" s="33">
        <v>0.2</v>
      </c>
    </row>
    <row r="91" spans="1:13" hidden="1">
      <c r="A91" s="7" t="s">
        <v>47</v>
      </c>
    </row>
    <row r="92" spans="1:13">
      <c r="A92" s="7" t="s">
        <v>48</v>
      </c>
      <c r="B92" s="34"/>
      <c r="C92" s="34" t="s">
        <v>106</v>
      </c>
      <c r="D92" s="34"/>
      <c r="E92" s="34"/>
      <c r="F92" s="34"/>
      <c r="G92" s="34"/>
      <c r="H92" s="34"/>
      <c r="I92" s="34"/>
      <c r="J92" s="34"/>
    </row>
    <row r="93" spans="1:13" hidden="1">
      <c r="A93" s="7" t="s">
        <v>93</v>
      </c>
    </row>
    <row r="94" spans="1:13" hidden="1">
      <c r="A94" s="7" t="s">
        <v>95</v>
      </c>
    </row>
    <row r="95" spans="1:13" hidden="1">
      <c r="A95" s="7" t="s">
        <v>94</v>
      </c>
    </row>
    <row r="96" spans="1:13" hidden="1">
      <c r="A96" s="7" t="s">
        <v>96</v>
      </c>
    </row>
    <row r="97" spans="1:13" hidden="1">
      <c r="A97" s="7" t="s">
        <v>97</v>
      </c>
    </row>
    <row r="98" spans="1:13" hidden="1">
      <c r="A98" s="7" t="s">
        <v>97</v>
      </c>
    </row>
    <row r="99" spans="1:13" hidden="1">
      <c r="A99" s="7" t="s">
        <v>97</v>
      </c>
    </row>
    <row r="100" spans="1:13" hidden="1">
      <c r="A100" s="7" t="s">
        <v>97</v>
      </c>
    </row>
    <row r="101" spans="1:13" hidden="1">
      <c r="A101" s="7" t="s">
        <v>97</v>
      </c>
    </row>
    <row r="102" spans="1:13" hidden="1">
      <c r="A102" s="7" t="s">
        <v>50</v>
      </c>
    </row>
    <row r="103" spans="1:13">
      <c r="A103" s="7">
        <v>9</v>
      </c>
      <c r="B103" s="26" t="s">
        <v>107</v>
      </c>
      <c r="C103" s="27" t="s">
        <v>108</v>
      </c>
      <c r="D103" s="28"/>
      <c r="E103" s="28"/>
      <c r="F103" s="29" t="s">
        <v>59</v>
      </c>
      <c r="G103" s="35">
        <v>221.83</v>
      </c>
      <c r="H103" s="35"/>
      <c r="I103" s="31"/>
      <c r="J103" s="32">
        <f>IF(AND(G103= "",H103= ""), 0, ROUND(ROUND(I103, 2) * ROUND(IF(H103="",G103,H103),  2), 2))</f>
        <v>0</v>
      </c>
      <c r="K103" s="7"/>
      <c r="M103" s="33">
        <v>0.2</v>
      </c>
    </row>
    <row r="104" spans="1:13">
      <c r="A104" s="7" t="s">
        <v>48</v>
      </c>
      <c r="B104" s="34"/>
      <c r="C104" s="34" t="s">
        <v>109</v>
      </c>
      <c r="D104" s="34"/>
      <c r="E104" s="34"/>
      <c r="F104" s="34"/>
      <c r="G104" s="34"/>
      <c r="H104" s="34"/>
      <c r="I104" s="34"/>
      <c r="J104" s="34"/>
    </row>
    <row r="105" spans="1:13" hidden="1">
      <c r="A105" s="7" t="s">
        <v>97</v>
      </c>
    </row>
    <row r="106" spans="1:13" hidden="1">
      <c r="A106" s="7" t="s">
        <v>97</v>
      </c>
    </row>
    <row r="107" spans="1:13" hidden="1">
      <c r="A107" s="7" t="s">
        <v>50</v>
      </c>
    </row>
    <row r="108" spans="1:13" hidden="1">
      <c r="A108" s="7" t="s">
        <v>53</v>
      </c>
    </row>
    <row r="109" spans="1:13" ht="16.9125" customHeight="1">
      <c r="A109" s="7">
        <v>5</v>
      </c>
      <c r="B109" s="21" t="s">
        <v>110</v>
      </c>
      <c r="C109" s="24" t="s">
        <v>111</v>
      </c>
      <c r="D109" s="24"/>
      <c r="E109" s="24"/>
      <c r="F109" s="24"/>
      <c r="G109" s="24"/>
      <c r="H109" s="24"/>
      <c r="I109" s="24"/>
      <c r="J109" s="25"/>
      <c r="K109" s="7"/>
    </row>
    <row r="110" spans="1:13" hidden="1">
      <c r="A110" s="7" t="s">
        <v>56</v>
      </c>
    </row>
    <row r="111" spans="1:13" hidden="1">
      <c r="A111" s="7" t="s">
        <v>56</v>
      </c>
    </row>
    <row r="112" spans="1:13">
      <c r="A112" s="7">
        <v>9</v>
      </c>
      <c r="B112" s="26" t="s">
        <v>112</v>
      </c>
      <c r="C112" s="27" t="s">
        <v>113</v>
      </c>
      <c r="D112" s="28"/>
      <c r="E112" s="28"/>
      <c r="F112" s="29" t="s">
        <v>12</v>
      </c>
      <c r="G112" s="35">
        <v>57.29</v>
      </c>
      <c r="H112" s="35"/>
      <c r="I112" s="31"/>
      <c r="J112" s="32">
        <f>IF(AND(G112= "",H112= ""), 0, ROUND(ROUND(I112, 2) * ROUND(IF(H112="",G112,H112),  2), 2))</f>
        <v>0</v>
      </c>
      <c r="K112" s="7"/>
      <c r="M112" s="33">
        <v>0.2</v>
      </c>
    </row>
    <row r="113" spans="1:13">
      <c r="A113" s="7" t="s">
        <v>48</v>
      </c>
      <c r="B113" s="34"/>
      <c r="C113" s="34" t="s">
        <v>114</v>
      </c>
      <c r="D113" s="34"/>
      <c r="E113" s="34"/>
      <c r="F113" s="34"/>
      <c r="G113" s="34"/>
      <c r="H113" s="34"/>
      <c r="I113" s="34"/>
      <c r="J113" s="34"/>
    </row>
    <row r="114" spans="1:13" hidden="1">
      <c r="A114" s="7" t="s">
        <v>115</v>
      </c>
    </row>
    <row r="115" spans="1:13" hidden="1">
      <c r="A115" s="7" t="s">
        <v>115</v>
      </c>
    </row>
    <row r="116" spans="1:13" hidden="1">
      <c r="A116" s="7" t="s">
        <v>115</v>
      </c>
    </row>
    <row r="117" spans="1:13" hidden="1">
      <c r="A117" s="7" t="s">
        <v>116</v>
      </c>
    </row>
    <row r="118" spans="1:13" hidden="1">
      <c r="A118" s="7" t="s">
        <v>97</v>
      </c>
    </row>
    <row r="119" spans="1:13" hidden="1">
      <c r="A119" s="7" t="s">
        <v>97</v>
      </c>
    </row>
    <row r="120" spans="1:13" hidden="1">
      <c r="A120" s="7" t="s">
        <v>97</v>
      </c>
    </row>
    <row r="121" spans="1:13" hidden="1">
      <c r="A121" s="7" t="s">
        <v>50</v>
      </c>
    </row>
    <row r="122" spans="1:13" hidden="1">
      <c r="A122" s="7" t="s">
        <v>53</v>
      </c>
    </row>
    <row r="123" spans="1:13" ht="16.9125" customHeight="1">
      <c r="A123" s="7">
        <v>5</v>
      </c>
      <c r="B123" s="21" t="s">
        <v>117</v>
      </c>
      <c r="C123" s="24" t="s">
        <v>118</v>
      </c>
      <c r="D123" s="24"/>
      <c r="E123" s="24"/>
      <c r="F123" s="24"/>
      <c r="G123" s="24"/>
      <c r="H123" s="24"/>
      <c r="I123" s="24"/>
      <c r="J123" s="25"/>
      <c r="K123" s="7"/>
    </row>
    <row r="124" spans="1:13" ht="27.225" customHeight="1">
      <c r="A124" s="7">
        <v>9</v>
      </c>
      <c r="B124" s="26" t="s">
        <v>119</v>
      </c>
      <c r="C124" s="27" t="s">
        <v>120</v>
      </c>
      <c r="D124" s="28"/>
      <c r="E124" s="28"/>
      <c r="F124" s="29" t="s">
        <v>121</v>
      </c>
      <c r="G124" s="50">
        <v>14</v>
      </c>
      <c r="H124" s="50"/>
      <c r="I124" s="31"/>
      <c r="J124" s="32">
        <f>IF(AND(G124= "",H124= ""), 0, ROUND(ROUND(I124, 2) * ROUND(IF(H124="",G124,H124),  3), 2))</f>
        <v>0</v>
      </c>
      <c r="K124" s="7"/>
      <c r="M124" s="33">
        <v>0.2</v>
      </c>
    </row>
    <row r="125" spans="1:13">
      <c r="A125" s="7" t="s">
        <v>48</v>
      </c>
      <c r="B125" s="34"/>
      <c r="C125" s="34" t="s">
        <v>122</v>
      </c>
      <c r="D125" s="34"/>
      <c r="E125" s="34"/>
      <c r="F125" s="34"/>
      <c r="G125" s="34"/>
      <c r="H125" s="34"/>
      <c r="I125" s="34"/>
      <c r="J125" s="34"/>
    </row>
    <row r="126" spans="1:13" hidden="1">
      <c r="A126" s="7" t="s">
        <v>97</v>
      </c>
    </row>
    <row r="127" spans="1:13" hidden="1">
      <c r="A127" s="7" t="s">
        <v>50</v>
      </c>
    </row>
    <row r="128" spans="1:13" ht="39.47625000000001" customHeight="1">
      <c r="A128" s="7">
        <v>9</v>
      </c>
      <c r="B128" s="26" t="s">
        <v>123</v>
      </c>
      <c r="C128" s="27" t="s">
        <v>124</v>
      </c>
      <c r="D128" s="28"/>
      <c r="E128" s="28"/>
      <c r="F128" s="29" t="s">
        <v>121</v>
      </c>
      <c r="G128" s="50">
        <v>5</v>
      </c>
      <c r="H128" s="50"/>
      <c r="I128" s="31"/>
      <c r="J128" s="32">
        <f>IF(AND(G128= "",H128= ""), 0, ROUND(ROUND(I128, 2) * ROUND(IF(H128="",G128,H128),  3), 2))</f>
        <v>0</v>
      </c>
      <c r="K128" s="7"/>
      <c r="M128" s="33">
        <v>0.2</v>
      </c>
    </row>
    <row r="129" spans="1:13" hidden="1">
      <c r="A129" s="7" t="s">
        <v>47</v>
      </c>
    </row>
    <row r="130" spans="1:13">
      <c r="A130" s="7" t="s">
        <v>48</v>
      </c>
      <c r="B130" s="34"/>
      <c r="C130" s="34" t="s">
        <v>125</v>
      </c>
      <c r="D130" s="34"/>
      <c r="E130" s="34"/>
      <c r="F130" s="34"/>
      <c r="G130" s="34"/>
      <c r="H130" s="34"/>
      <c r="I130" s="34"/>
      <c r="J130" s="34"/>
    </row>
    <row r="131" spans="1:13" hidden="1">
      <c r="A131" s="7" t="s">
        <v>97</v>
      </c>
    </row>
    <row r="132" spans="1:13" hidden="1">
      <c r="A132" s="7" t="s">
        <v>50</v>
      </c>
    </row>
    <row r="133" spans="1:13">
      <c r="A133" s="7">
        <v>9</v>
      </c>
      <c r="B133" s="26" t="s">
        <v>126</v>
      </c>
      <c r="C133" s="27" t="s">
        <v>127</v>
      </c>
      <c r="D133" s="28"/>
      <c r="E133" s="28"/>
      <c r="F133" s="29" t="s">
        <v>121</v>
      </c>
      <c r="G133" s="50">
        <v>1</v>
      </c>
      <c r="H133" s="50"/>
      <c r="I133" s="31"/>
      <c r="J133" s="32">
        <f>IF(AND(G133= "",H133= ""), 0, ROUND(ROUND(I133, 2) * ROUND(IF(H133="",G133,H133),  3), 2))</f>
        <v>0</v>
      </c>
      <c r="K133" s="7"/>
      <c r="M133" s="33">
        <v>0.2</v>
      </c>
    </row>
    <row r="134" spans="1:13" hidden="1">
      <c r="A134" s="7" t="s">
        <v>47</v>
      </c>
    </row>
    <row r="135" spans="1:13">
      <c r="A135" s="7" t="s">
        <v>48</v>
      </c>
      <c r="B135" s="34"/>
      <c r="C135" s="34" t="s">
        <v>128</v>
      </c>
      <c r="D135" s="34"/>
      <c r="E135" s="34"/>
      <c r="F135" s="34"/>
      <c r="G135" s="34"/>
      <c r="H135" s="34"/>
      <c r="I135" s="34"/>
      <c r="J135" s="34"/>
    </row>
    <row r="136" spans="1:13" hidden="1">
      <c r="A136" s="7" t="s">
        <v>50</v>
      </c>
    </row>
    <row r="137" spans="1:13" hidden="1">
      <c r="A137" s="7" t="s">
        <v>53</v>
      </c>
    </row>
    <row r="138" spans="1:13">
      <c r="A138" s="7">
        <v>5</v>
      </c>
      <c r="B138" s="21" t="s">
        <v>129</v>
      </c>
      <c r="C138" s="24" t="s">
        <v>130</v>
      </c>
      <c r="D138" s="24"/>
      <c r="E138" s="24"/>
      <c r="F138" s="24"/>
      <c r="G138" s="24"/>
      <c r="H138" s="24"/>
      <c r="I138" s="24"/>
      <c r="J138" s="25"/>
      <c r="K138" s="7"/>
    </row>
    <row r="139" spans="1:13">
      <c r="A139" s="7">
        <v>9</v>
      </c>
      <c r="B139" s="26" t="s">
        <v>131</v>
      </c>
      <c r="C139" s="27" t="s">
        <v>132</v>
      </c>
      <c r="D139" s="28"/>
      <c r="E139" s="28"/>
      <c r="F139" s="29" t="s">
        <v>62</v>
      </c>
      <c r="G139" s="30">
        <v>1</v>
      </c>
      <c r="H139" s="30"/>
      <c r="I139" s="31"/>
      <c r="J139" s="32">
        <f>IF(AND(G139= "",H139= ""), 0, ROUND(ROUND(I139, 2) * ROUND(IF(H139="",G139,H139),  0), 2))</f>
        <v>0</v>
      </c>
      <c r="K139" s="7"/>
      <c r="M139" s="33">
        <v>0.2</v>
      </c>
    </row>
    <row r="140" spans="1:13" hidden="1">
      <c r="A140" s="7" t="s">
        <v>50</v>
      </c>
    </row>
    <row r="141" spans="1:13" hidden="1">
      <c r="A141" s="7" t="s">
        <v>53</v>
      </c>
    </row>
    <row r="142" spans="1:13" hidden="1">
      <c r="A142" s="7" t="s">
        <v>82</v>
      </c>
    </row>
    <row r="143" spans="1:13">
      <c r="A143" s="7" t="s">
        <v>40</v>
      </c>
      <c r="B143" s="28"/>
      <c r="J143" s="28"/>
    </row>
    <row r="144" spans="1:13">
      <c r="B144" s="28"/>
      <c r="C144" s="36" t="s">
        <v>72</v>
      </c>
      <c r="D144" s="37"/>
      <c r="E144" s="37"/>
      <c r="F144" s="38"/>
      <c r="G144" s="38"/>
      <c r="H144" s="38"/>
      <c r="I144" s="38"/>
      <c r="J144" s="39"/>
    </row>
    <row r="145" spans="1:13">
      <c r="B145" s="28"/>
      <c r="C145" s="40"/>
      <c r="D145" s="7"/>
      <c r="E145" s="7"/>
      <c r="F145" s="7"/>
      <c r="G145" s="7"/>
      <c r="H145" s="7"/>
      <c r="I145" s="7"/>
      <c r="J145" s="8"/>
    </row>
    <row r="146" spans="1:13">
      <c r="B146" s="28"/>
      <c r="C146" s="41" t="s">
        <v>68</v>
      </c>
      <c r="D146" s="24"/>
      <c r="E146" s="24"/>
      <c r="F146" s="42">
        <f>SUMIF(K43:K143, IF(K42="","",K42), J43:J143)</f>
        <v>0</v>
      </c>
      <c r="G146" s="42"/>
      <c r="H146" s="42"/>
      <c r="I146" s="42"/>
      <c r="J146" s="43"/>
    </row>
    <row r="147" spans="1:13" ht="16.9125" customHeight="1">
      <c r="B147" s="28"/>
      <c r="C147" s="41" t="s">
        <v>69</v>
      </c>
      <c r="D147" s="24"/>
      <c r="E147" s="24"/>
      <c r="F147" s="42">
        <f>ROUND(SUMIF(K43:K143, IF(K42="","",K42), J43:J143) * 0.2, 2)</f>
        <v>0</v>
      </c>
      <c r="G147" s="42"/>
      <c r="H147" s="42"/>
      <c r="I147" s="42"/>
      <c r="J147" s="43"/>
    </row>
    <row r="148" spans="1:13">
      <c r="B148" s="28"/>
      <c r="C148" s="44" t="s">
        <v>70</v>
      </c>
      <c r="D148" s="45"/>
      <c r="E148" s="45"/>
      <c r="F148" s="46">
        <f>SUM(F146:F147)</f>
        <v>0</v>
      </c>
      <c r="G148" s="46"/>
      <c r="H148" s="46"/>
      <c r="I148" s="46"/>
      <c r="J148" s="47"/>
    </row>
    <row r="149" spans="1:13" ht="18.60375" customHeight="1">
      <c r="A149" s="7">
        <v>3</v>
      </c>
      <c r="B149" s="21" t="s">
        <v>133</v>
      </c>
      <c r="C149" s="22" t="s">
        <v>134</v>
      </c>
      <c r="D149" s="22"/>
      <c r="E149" s="22"/>
      <c r="F149" s="22"/>
      <c r="G149" s="22"/>
      <c r="H149" s="22"/>
      <c r="I149" s="22"/>
      <c r="J149" s="23"/>
      <c r="K149" s="7"/>
    </row>
    <row r="150" spans="1:13">
      <c r="A150" s="7">
        <v>4</v>
      </c>
      <c r="B150" s="21" t="s">
        <v>135</v>
      </c>
      <c r="C150" s="48" t="s">
        <v>136</v>
      </c>
      <c r="D150" s="48"/>
      <c r="E150" s="48"/>
      <c r="F150" s="48"/>
      <c r="G150" s="48"/>
      <c r="H150" s="48"/>
      <c r="I150" s="48"/>
      <c r="J150" s="49"/>
      <c r="K150" s="7"/>
    </row>
    <row r="151" spans="1:13">
      <c r="A151" s="7">
        <v>9</v>
      </c>
      <c r="B151" s="26" t="s">
        <v>137</v>
      </c>
      <c r="C151" s="27" t="s">
        <v>138</v>
      </c>
      <c r="D151" s="28"/>
      <c r="E151" s="28"/>
      <c r="F151" s="29" t="s">
        <v>46</v>
      </c>
      <c r="G151" s="30">
        <v>1</v>
      </c>
      <c r="H151" s="30"/>
      <c r="I151" s="31"/>
      <c r="J151" s="32">
        <f>IF(AND(G151= "",H151= ""), 0, ROUND(ROUND(I151, 2) * ROUND(IF(H151="",G151,H151),  0), 2))</f>
        <v>0</v>
      </c>
      <c r="K151" s="7"/>
      <c r="M151" s="33">
        <v>0.2</v>
      </c>
    </row>
    <row r="152" spans="1:13" hidden="1">
      <c r="A152" s="7" t="s">
        <v>47</v>
      </c>
    </row>
    <row r="153" spans="1:13" hidden="1">
      <c r="A153" s="7" t="s">
        <v>50</v>
      </c>
    </row>
    <row r="154" spans="1:13" hidden="1">
      <c r="A154" s="7" t="s">
        <v>82</v>
      </c>
    </row>
    <row r="155" spans="1:13">
      <c r="A155" s="7">
        <v>4</v>
      </c>
      <c r="B155" s="21" t="s">
        <v>139</v>
      </c>
      <c r="C155" s="48" t="s">
        <v>140</v>
      </c>
      <c r="D155" s="48"/>
      <c r="E155" s="48"/>
      <c r="F155" s="48"/>
      <c r="G155" s="48"/>
      <c r="H155" s="48"/>
      <c r="I155" s="48"/>
      <c r="J155" s="49"/>
      <c r="K155" s="7"/>
    </row>
    <row r="156" spans="1:13" hidden="1">
      <c r="A156" s="7" t="s">
        <v>141</v>
      </c>
    </row>
    <row r="157" spans="1:13" hidden="1">
      <c r="A157" s="7" t="s">
        <v>141</v>
      </c>
    </row>
    <row r="158" spans="1:13">
      <c r="A158" s="7">
        <v>9</v>
      </c>
      <c r="B158" s="26" t="s">
        <v>142</v>
      </c>
      <c r="C158" s="27" t="s">
        <v>143</v>
      </c>
      <c r="D158" s="28"/>
      <c r="E158" s="28"/>
      <c r="F158" s="29" t="s">
        <v>59</v>
      </c>
      <c r="G158" s="35">
        <v>45</v>
      </c>
      <c r="H158" s="35"/>
      <c r="I158" s="31"/>
      <c r="J158" s="32">
        <f>IF(AND(G158= "",H158= ""), 0, ROUND(ROUND(I158, 2) * ROUND(IF(H158="",G158,H158),  2), 2))</f>
        <v>0</v>
      </c>
      <c r="K158" s="7"/>
      <c r="M158" s="33">
        <v>0.2</v>
      </c>
    </row>
    <row r="159" spans="1:13" hidden="1">
      <c r="A159" s="7" t="s">
        <v>47</v>
      </c>
    </row>
    <row r="160" spans="1:13" hidden="1">
      <c r="A160" s="7" t="s">
        <v>47</v>
      </c>
    </row>
    <row r="161" spans="1:13">
      <c r="A161" s="7" t="s">
        <v>48</v>
      </c>
      <c r="B161" s="34"/>
      <c r="C161" s="34" t="s">
        <v>144</v>
      </c>
      <c r="D161" s="34"/>
      <c r="E161" s="34"/>
      <c r="F161" s="34"/>
      <c r="G161" s="34"/>
      <c r="H161" s="34"/>
      <c r="I161" s="34"/>
      <c r="J161" s="34"/>
    </row>
    <row r="162" spans="1:13" hidden="1">
      <c r="A162" s="7" t="s">
        <v>97</v>
      </c>
    </row>
    <row r="163" spans="1:13" hidden="1">
      <c r="A163" s="7" t="s">
        <v>50</v>
      </c>
    </row>
    <row r="164" spans="1:13">
      <c r="A164" s="7">
        <v>9</v>
      </c>
      <c r="B164" s="26" t="s">
        <v>145</v>
      </c>
      <c r="C164" s="27" t="s">
        <v>143</v>
      </c>
      <c r="D164" s="28"/>
      <c r="E164" s="28"/>
      <c r="F164" s="29" t="s">
        <v>59</v>
      </c>
      <c r="G164" s="35">
        <v>11</v>
      </c>
      <c r="H164" s="35"/>
      <c r="I164" s="31"/>
      <c r="J164" s="32">
        <f>IF(AND(G164= "",H164= ""), 0, ROUND(ROUND(I164, 2) * ROUND(IF(H164="",G164,H164),  2), 2))</f>
        <v>0</v>
      </c>
      <c r="K164" s="7"/>
      <c r="M164" s="33">
        <v>0.2</v>
      </c>
    </row>
    <row r="165" spans="1:13" hidden="1">
      <c r="A165" s="7" t="s">
        <v>47</v>
      </c>
    </row>
    <row r="166" spans="1:13" hidden="1">
      <c r="A166" s="7" t="s">
        <v>47</v>
      </c>
    </row>
    <row r="167" spans="1:13">
      <c r="A167" s="7" t="s">
        <v>48</v>
      </c>
      <c r="B167" s="34"/>
      <c r="C167" s="34" t="s">
        <v>144</v>
      </c>
      <c r="D167" s="34"/>
      <c r="E167" s="34"/>
      <c r="F167" s="34"/>
      <c r="G167" s="34"/>
      <c r="H167" s="34"/>
      <c r="I167" s="34"/>
      <c r="J167" s="34"/>
    </row>
    <row r="168" spans="1:13" hidden="1">
      <c r="A168" s="7" t="s">
        <v>97</v>
      </c>
    </row>
    <row r="169" spans="1:13" hidden="1">
      <c r="A169" s="7" t="s">
        <v>50</v>
      </c>
    </row>
    <row r="170" spans="1:13">
      <c r="A170" s="7">
        <v>9</v>
      </c>
      <c r="B170" s="26" t="s">
        <v>146</v>
      </c>
      <c r="C170" s="27" t="s">
        <v>147</v>
      </c>
      <c r="D170" s="28"/>
      <c r="E170" s="28"/>
      <c r="F170" s="29" t="s">
        <v>121</v>
      </c>
      <c r="G170" s="50">
        <v>1</v>
      </c>
      <c r="H170" s="50"/>
      <c r="I170" s="31"/>
      <c r="J170" s="32">
        <f>IF(AND(G170= "",H170= ""), 0, ROUND(ROUND(I170, 2) * ROUND(IF(H170="",G170,H170),  3), 2))</f>
        <v>0</v>
      </c>
      <c r="K170" s="7"/>
      <c r="M170" s="33">
        <v>0.2</v>
      </c>
    </row>
    <row r="171" spans="1:13">
      <c r="A171" s="7" t="s">
        <v>48</v>
      </c>
      <c r="B171" s="34"/>
      <c r="C171" s="34" t="s">
        <v>148</v>
      </c>
      <c r="D171" s="34"/>
      <c r="E171" s="34"/>
      <c r="F171" s="34"/>
      <c r="G171" s="34"/>
      <c r="H171" s="34"/>
      <c r="I171" s="34"/>
      <c r="J171" s="34"/>
    </row>
    <row r="172" spans="1:13" hidden="1">
      <c r="A172" s="7" t="s">
        <v>50</v>
      </c>
    </row>
    <row r="173" spans="1:13" hidden="1">
      <c r="A173" s="7" t="s">
        <v>82</v>
      </c>
    </row>
    <row r="174" spans="1:13">
      <c r="A174" s="7">
        <v>4</v>
      </c>
      <c r="B174" s="21" t="s">
        <v>149</v>
      </c>
      <c r="C174" s="48" t="s">
        <v>150</v>
      </c>
      <c r="D174" s="48"/>
      <c r="E174" s="48"/>
      <c r="F174" s="48"/>
      <c r="G174" s="48"/>
      <c r="H174" s="48"/>
      <c r="I174" s="48"/>
      <c r="J174" s="49"/>
      <c r="K174" s="7"/>
    </row>
    <row r="175" spans="1:13" ht="16.9125" customHeight="1">
      <c r="A175" s="7">
        <v>5</v>
      </c>
      <c r="B175" s="21" t="s">
        <v>151</v>
      </c>
      <c r="C175" s="24" t="s">
        <v>152</v>
      </c>
      <c r="D175" s="24"/>
      <c r="E175" s="24"/>
      <c r="F175" s="24"/>
      <c r="G175" s="24"/>
      <c r="H175" s="24"/>
      <c r="I175" s="24"/>
      <c r="J175" s="25"/>
      <c r="K175" s="7"/>
    </row>
    <row r="176" spans="1:13" ht="16.9125" customHeight="1">
      <c r="A176" s="7">
        <v>6</v>
      </c>
      <c r="B176" s="21" t="s">
        <v>153</v>
      </c>
      <c r="C176" s="51" t="s">
        <v>154</v>
      </c>
      <c r="D176" s="51"/>
      <c r="E176" s="51"/>
      <c r="F176" s="51"/>
      <c r="G176" s="51"/>
      <c r="H176" s="51"/>
      <c r="I176" s="51"/>
      <c r="J176" s="52"/>
      <c r="K176" s="7"/>
    </row>
    <row r="177" spans="1:13" hidden="1">
      <c r="A177" s="7" t="s">
        <v>155</v>
      </c>
    </row>
    <row r="178" spans="1:13">
      <c r="A178" s="7">
        <v>9</v>
      </c>
      <c r="B178" s="26" t="s">
        <v>156</v>
      </c>
      <c r="C178" s="27" t="s">
        <v>157</v>
      </c>
      <c r="D178" s="28"/>
      <c r="E178" s="28"/>
      <c r="F178" s="29" t="s">
        <v>13</v>
      </c>
      <c r="G178" s="30">
        <v>2</v>
      </c>
      <c r="H178" s="30"/>
      <c r="I178" s="31"/>
      <c r="J178" s="32">
        <f>IF(AND(G178= "",H178= ""), 0, ROUND(ROUND(I178, 2) * ROUND(IF(H178="",G178,H178),  0), 2))</f>
        <v>0</v>
      </c>
      <c r="K178" s="7"/>
      <c r="M178" s="33">
        <v>0.2</v>
      </c>
    </row>
    <row r="179" spans="1:13">
      <c r="A179" s="7" t="s">
        <v>48</v>
      </c>
      <c r="B179" s="34"/>
      <c r="C179" s="34" t="s">
        <v>144</v>
      </c>
      <c r="D179" s="34"/>
      <c r="E179" s="34"/>
      <c r="F179" s="34"/>
      <c r="G179" s="34"/>
      <c r="H179" s="34"/>
      <c r="I179" s="34"/>
      <c r="J179" s="34"/>
    </row>
    <row r="180" spans="1:13" hidden="1">
      <c r="A180" s="7" t="s">
        <v>50</v>
      </c>
    </row>
    <row r="181" spans="1:13" hidden="1">
      <c r="A181" s="7" t="s">
        <v>158</v>
      </c>
    </row>
    <row r="182" spans="1:13" hidden="1">
      <c r="A182" s="7" t="s">
        <v>53</v>
      </c>
    </row>
    <row r="183" spans="1:13" hidden="1">
      <c r="A183" s="7" t="s">
        <v>82</v>
      </c>
    </row>
    <row r="184" spans="1:13">
      <c r="A184" s="7" t="s">
        <v>40</v>
      </c>
      <c r="B184" s="28"/>
      <c r="J184" s="28"/>
    </row>
    <row r="185" spans="1:13">
      <c r="B185" s="28"/>
      <c r="C185" s="36" t="s">
        <v>134</v>
      </c>
      <c r="D185" s="37"/>
      <c r="E185" s="37"/>
      <c r="F185" s="38"/>
      <c r="G185" s="38"/>
      <c r="H185" s="38"/>
      <c r="I185" s="38"/>
      <c r="J185" s="39"/>
    </row>
    <row r="186" spans="1:13">
      <c r="B186" s="28"/>
      <c r="C186" s="40"/>
      <c r="D186" s="7"/>
      <c r="E186" s="7"/>
      <c r="F186" s="7"/>
      <c r="G186" s="7"/>
      <c r="H186" s="7"/>
      <c r="I186" s="7"/>
      <c r="J186" s="8"/>
    </row>
    <row r="187" spans="1:13">
      <c r="B187" s="28"/>
      <c r="C187" s="41" t="s">
        <v>68</v>
      </c>
      <c r="D187" s="24"/>
      <c r="E187" s="24"/>
      <c r="F187" s="42">
        <f>SUMIF(K150:K184, IF(K149="","",K149), J150:J184)</f>
        <v>0</v>
      </c>
      <c r="G187" s="42"/>
      <c r="H187" s="42"/>
      <c r="I187" s="42"/>
      <c r="J187" s="43"/>
    </row>
    <row r="188" spans="1:13" ht="16.9125" customHeight="1">
      <c r="B188" s="28"/>
      <c r="C188" s="41" t="s">
        <v>69</v>
      </c>
      <c r="D188" s="24"/>
      <c r="E188" s="24"/>
      <c r="F188" s="42">
        <f>ROUND(SUMIF(K150:K184, IF(K149="","",K149), J150:J184) * 0.2, 2)</f>
        <v>0</v>
      </c>
      <c r="G188" s="42"/>
      <c r="H188" s="42"/>
      <c r="I188" s="42"/>
      <c r="J188" s="43"/>
    </row>
    <row r="189" spans="1:13">
      <c r="B189" s="28"/>
      <c r="C189" s="44" t="s">
        <v>70</v>
      </c>
      <c r="D189" s="45"/>
      <c r="E189" s="45"/>
      <c r="F189" s="46">
        <f>SUM(F187:F188)</f>
        <v>0</v>
      </c>
      <c r="G189" s="46"/>
      <c r="H189" s="46"/>
      <c r="I189" s="46"/>
      <c r="J189" s="47"/>
    </row>
    <row r="190" spans="1:13" ht="44.46750000000001" customHeight="1">
      <c r="A190" s="7">
        <v>3</v>
      </c>
      <c r="B190" s="21" t="s">
        <v>159</v>
      </c>
      <c r="C190" s="22" t="s">
        <v>160</v>
      </c>
      <c r="D190" s="22"/>
      <c r="E190" s="22"/>
      <c r="F190" s="22"/>
      <c r="G190" s="22"/>
      <c r="H190" s="22"/>
      <c r="I190" s="22"/>
      <c r="J190" s="23"/>
      <c r="K190" s="7" t="s">
        <v>161</v>
      </c>
    </row>
    <row r="191" spans="1:13" hidden="1">
      <c r="A191" s="7" t="s">
        <v>73</v>
      </c>
    </row>
    <row r="192" spans="1:13">
      <c r="A192" s="7">
        <v>9</v>
      </c>
      <c r="B192" s="26" t="s">
        <v>162</v>
      </c>
      <c r="C192" s="27" t="s">
        <v>163</v>
      </c>
      <c r="D192" s="28"/>
      <c r="E192" s="28"/>
      <c r="F192" s="29" t="s">
        <v>121</v>
      </c>
      <c r="G192" s="50">
        <v>6</v>
      </c>
      <c r="H192" s="50"/>
      <c r="I192" s="31"/>
      <c r="J192" s="32">
        <f>IF(AND(G192= "",H192= ""), 0, ROUND(ROUND(I192, 2) * ROUND(IF(H192="",G192,H192),  3), 2))</f>
        <v>0</v>
      </c>
      <c r="K192" s="7" t="s">
        <v>161</v>
      </c>
      <c r="L192" s="7" t="s">
        <v>164</v>
      </c>
      <c r="M192" s="33">
        <v>0.2</v>
      </c>
    </row>
    <row r="193" spans="1:13" hidden="1">
      <c r="A193" s="7" t="s">
        <v>50</v>
      </c>
    </row>
    <row r="194" spans="1:13">
      <c r="A194" s="7">
        <v>9</v>
      </c>
      <c r="B194" s="26" t="s">
        <v>165</v>
      </c>
      <c r="C194" s="27" t="s">
        <v>166</v>
      </c>
      <c r="D194" s="28"/>
      <c r="E194" s="28"/>
      <c r="F194" s="29" t="s">
        <v>62</v>
      </c>
      <c r="G194" s="30">
        <v>1</v>
      </c>
      <c r="H194" s="30"/>
      <c r="I194" s="31"/>
      <c r="J194" s="32">
        <f>IF(AND(G194= "",H194= ""), 0, ROUND(ROUND(I194, 2) * ROUND(IF(H194="",G194,H194),  0), 2))</f>
        <v>0</v>
      </c>
      <c r="K194" s="7" t="s">
        <v>161</v>
      </c>
      <c r="L194" s="7" t="s">
        <v>167</v>
      </c>
      <c r="M194" s="33">
        <v>0.2</v>
      </c>
    </row>
    <row r="195" spans="1:13" hidden="1">
      <c r="A195" s="7" t="s">
        <v>50</v>
      </c>
    </row>
    <row r="196" spans="1:13">
      <c r="A196" s="7" t="s">
        <v>40</v>
      </c>
      <c r="B196" s="28"/>
      <c r="J196" s="28"/>
    </row>
    <row r="197" spans="1:13" ht="16.9125" customHeight="1">
      <c r="B197" s="28"/>
      <c r="C197" s="36" t="s">
        <v>168</v>
      </c>
      <c r="D197" s="37"/>
      <c r="E197" s="37"/>
      <c r="F197" s="38" t="s">
        <v>169</v>
      </c>
      <c r="G197" s="38"/>
      <c r="H197" s="38"/>
      <c r="I197" s="38"/>
      <c r="J197" s="39"/>
    </row>
    <row r="198" spans="1:13">
      <c r="B198" s="28"/>
      <c r="C198" s="40"/>
      <c r="D198" s="7"/>
      <c r="E198" s="7"/>
      <c r="F198" s="7"/>
      <c r="G198" s="7"/>
      <c r="H198" s="7"/>
      <c r="I198" s="7"/>
      <c r="J198" s="8"/>
    </row>
    <row r="199" spans="1:13">
      <c r="B199" s="28"/>
      <c r="C199" s="41" t="s">
        <v>68</v>
      </c>
      <c r="D199" s="24"/>
      <c r="E199" s="24"/>
      <c r="F199" s="42">
        <f>SUMIF(K191:K196, IF(K190="","",K190), J191:J196)</f>
        <v>0</v>
      </c>
      <c r="G199" s="42"/>
      <c r="H199" s="42"/>
      <c r="I199" s="42"/>
      <c r="J199" s="43"/>
    </row>
    <row r="200" spans="1:13" ht="16.9125" customHeight="1">
      <c r="B200" s="28"/>
      <c r="C200" s="41" t="s">
        <v>69</v>
      </c>
      <c r="D200" s="24"/>
      <c r="E200" s="24"/>
      <c r="F200" s="42">
        <f>ROUND(SUMIF(K191:K196, IF(K190="","",K190), J191:J196) * 0.2, 2)</f>
        <v>0</v>
      </c>
      <c r="G200" s="42"/>
      <c r="H200" s="42"/>
      <c r="I200" s="42"/>
      <c r="J200" s="43"/>
    </row>
    <row r="201" spans="1:13">
      <c r="B201" s="28"/>
      <c r="C201" s="44" t="s">
        <v>70</v>
      </c>
      <c r="D201" s="45"/>
      <c r="E201" s="45"/>
      <c r="F201" s="46">
        <f>SUM(F199:F200)</f>
        <v>0</v>
      </c>
      <c r="G201" s="46"/>
      <c r="H201" s="46"/>
      <c r="I201" s="46"/>
      <c r="J201" s="47"/>
    </row>
    <row r="202" spans="1:13" ht="18.60375" customHeight="1">
      <c r="A202" s="7">
        <v>3</v>
      </c>
      <c r="B202" s="21" t="s">
        <v>170</v>
      </c>
      <c r="C202" s="22" t="s">
        <v>171</v>
      </c>
      <c r="D202" s="22"/>
      <c r="E202" s="22"/>
      <c r="F202" s="22"/>
      <c r="G202" s="22"/>
      <c r="H202" s="22"/>
      <c r="I202" s="22"/>
      <c r="J202" s="23"/>
      <c r="K202" s="7"/>
    </row>
    <row r="203" spans="1:13" ht="27.225" customHeight="1">
      <c r="A203" s="7">
        <v>9</v>
      </c>
      <c r="B203" s="26" t="s">
        <v>172</v>
      </c>
      <c r="C203" s="27" t="s">
        <v>173</v>
      </c>
      <c r="D203" s="28"/>
      <c r="E203" s="28"/>
      <c r="F203" s="29" t="s">
        <v>12</v>
      </c>
      <c r="G203" s="35">
        <v>10.33</v>
      </c>
      <c r="H203" s="35"/>
      <c r="I203" s="31"/>
      <c r="J203" s="32">
        <f>IF(AND(G203= "",H203= ""), 0, ROUND(ROUND(I203, 2) * ROUND(IF(H203="",G203,H203),  2), 2))</f>
        <v>0</v>
      </c>
      <c r="K203" s="7" t="s">
        <v>161</v>
      </c>
      <c r="L203" s="7" t="s">
        <v>174</v>
      </c>
      <c r="M203" s="33">
        <v>0.2</v>
      </c>
    </row>
    <row r="204" spans="1:13" ht="20.75" customHeight="1">
      <c r="A204" s="7" t="s">
        <v>48</v>
      </c>
      <c r="B204" s="34"/>
      <c r="C204" s="34" t="s">
        <v>175</v>
      </c>
      <c r="D204" s="34"/>
      <c r="E204" s="34"/>
      <c r="F204" s="34"/>
      <c r="G204" s="34"/>
      <c r="H204" s="34"/>
      <c r="I204" s="34"/>
      <c r="J204" s="34"/>
    </row>
    <row r="205" spans="1:13" hidden="1">
      <c r="A205" s="7" t="s">
        <v>115</v>
      </c>
    </row>
    <row r="206" spans="1:13" hidden="1">
      <c r="A206" s="7" t="s">
        <v>115</v>
      </c>
    </row>
    <row r="207" spans="1:13" hidden="1">
      <c r="A207" s="7" t="s">
        <v>115</v>
      </c>
    </row>
    <row r="208" spans="1:13" hidden="1">
      <c r="A208" s="7" t="s">
        <v>116</v>
      </c>
    </row>
    <row r="209" spans="1:13" hidden="1">
      <c r="A209" s="7" t="s">
        <v>97</v>
      </c>
    </row>
    <row r="210" spans="1:13" hidden="1">
      <c r="A210" s="7" t="s">
        <v>97</v>
      </c>
    </row>
    <row r="211" spans="1:13" hidden="1">
      <c r="A211" s="7" t="s">
        <v>50</v>
      </c>
    </row>
    <row r="212" spans="1:13" ht="27.225" customHeight="1">
      <c r="A212" s="7">
        <v>9</v>
      </c>
      <c r="B212" s="26" t="s">
        <v>176</v>
      </c>
      <c r="C212" s="27" t="s">
        <v>177</v>
      </c>
      <c r="D212" s="28"/>
      <c r="E212" s="28"/>
      <c r="F212" s="29" t="s">
        <v>59</v>
      </c>
      <c r="G212" s="35">
        <v>221.83</v>
      </c>
      <c r="H212" s="35"/>
      <c r="I212" s="31"/>
      <c r="J212" s="32">
        <f>IF(AND(G212= "",H212= ""), 0, ROUND(ROUND(I212, 2) * ROUND(IF(H212="",G212,H212),  2), 2))</f>
        <v>0</v>
      </c>
      <c r="K212" s="7" t="s">
        <v>161</v>
      </c>
      <c r="L212" s="7" t="s">
        <v>178</v>
      </c>
      <c r="M212" s="33">
        <v>0.2</v>
      </c>
    </row>
    <row r="213" spans="1:13">
      <c r="A213" s="7" t="s">
        <v>48</v>
      </c>
      <c r="B213" s="34"/>
      <c r="C213" s="34" t="s">
        <v>109</v>
      </c>
      <c r="D213" s="34"/>
      <c r="E213" s="34"/>
      <c r="F213" s="34"/>
      <c r="G213" s="34"/>
      <c r="H213" s="34"/>
      <c r="I213" s="34"/>
      <c r="J213" s="34"/>
    </row>
    <row r="214" spans="1:13" hidden="1">
      <c r="A214" s="7" t="s">
        <v>97</v>
      </c>
    </row>
    <row r="215" spans="1:13" hidden="1">
      <c r="A215" s="7" t="s">
        <v>50</v>
      </c>
    </row>
    <row r="216" spans="1:13" ht="27.225" customHeight="1">
      <c r="A216" s="7">
        <v>9</v>
      </c>
      <c r="B216" s="26" t="s">
        <v>179</v>
      </c>
      <c r="C216" s="27" t="s">
        <v>180</v>
      </c>
      <c r="D216" s="28"/>
      <c r="E216" s="28"/>
      <c r="F216" s="29" t="s">
        <v>12</v>
      </c>
      <c r="G216" s="35">
        <v>6.03</v>
      </c>
      <c r="H216" s="35"/>
      <c r="I216" s="31"/>
      <c r="J216" s="32">
        <f>IF(AND(G216= "",H216= ""), 0, ROUND(ROUND(I216, 2) * ROUND(IF(H216="",G216,H216),  2), 2))</f>
        <v>0</v>
      </c>
      <c r="K216" s="7" t="s">
        <v>161</v>
      </c>
      <c r="L216" s="7" t="s">
        <v>181</v>
      </c>
      <c r="M216" s="33">
        <v>0.2</v>
      </c>
    </row>
    <row r="217" spans="1:13">
      <c r="A217" s="7" t="s">
        <v>48</v>
      </c>
      <c r="B217" s="34"/>
      <c r="C217" s="34" t="s">
        <v>182</v>
      </c>
      <c r="D217" s="34"/>
      <c r="E217" s="34"/>
      <c r="F217" s="34"/>
      <c r="G217" s="34"/>
      <c r="H217" s="34"/>
      <c r="I217" s="34"/>
      <c r="J217" s="34"/>
    </row>
    <row r="218" spans="1:13" hidden="1">
      <c r="A218" s="7" t="s">
        <v>93</v>
      </c>
    </row>
    <row r="219" spans="1:13" hidden="1">
      <c r="A219" s="7" t="s">
        <v>94</v>
      </c>
    </row>
    <row r="220" spans="1:13" hidden="1">
      <c r="A220" s="7" t="s">
        <v>95</v>
      </c>
    </row>
    <row r="221" spans="1:13" hidden="1">
      <c r="A221" s="7" t="s">
        <v>96</v>
      </c>
    </row>
    <row r="222" spans="1:13" hidden="1">
      <c r="A222" s="7" t="s">
        <v>97</v>
      </c>
    </row>
    <row r="223" spans="1:13" hidden="1">
      <c r="A223" s="7" t="s">
        <v>97</v>
      </c>
    </row>
    <row r="224" spans="1:13" hidden="1">
      <c r="A224" s="7" t="s">
        <v>97</v>
      </c>
    </row>
    <row r="225" spans="1:10" hidden="1">
      <c r="A225" s="7" t="s">
        <v>97</v>
      </c>
    </row>
    <row r="226" spans="1:10" hidden="1">
      <c r="A226" s="7" t="s">
        <v>97</v>
      </c>
    </row>
    <row r="227" spans="1:10" hidden="1">
      <c r="A227" s="7" t="s">
        <v>50</v>
      </c>
    </row>
    <row r="228" spans="1:10">
      <c r="A228" s="7" t="s">
        <v>40</v>
      </c>
      <c r="B228" s="28"/>
      <c r="J228" s="28"/>
    </row>
    <row r="229" spans="1:10">
      <c r="B229" s="28"/>
      <c r="C229" s="36" t="s">
        <v>171</v>
      </c>
      <c r="D229" s="37"/>
      <c r="E229" s="37"/>
      <c r="F229" s="38"/>
      <c r="G229" s="38"/>
      <c r="H229" s="38"/>
      <c r="I229" s="38"/>
      <c r="J229" s="39"/>
    </row>
    <row r="230" spans="1:10">
      <c r="B230" s="28"/>
      <c r="C230" s="40"/>
      <c r="D230" s="7"/>
      <c r="E230" s="7"/>
      <c r="F230" s="7"/>
      <c r="G230" s="7"/>
      <c r="H230" s="7"/>
      <c r="I230" s="7"/>
      <c r="J230" s="8"/>
    </row>
    <row r="231" spans="1:10">
      <c r="B231" s="28"/>
      <c r="C231" s="41" t="s">
        <v>68</v>
      </c>
      <c r="D231" s="24"/>
      <c r="E231" s="24"/>
      <c r="F231" s="42">
        <f>SUMIF(K203:K228, IF(K202="","",K202), J203:J228)</f>
        <v>0</v>
      </c>
      <c r="G231" s="42"/>
      <c r="H231" s="42"/>
      <c r="I231" s="42"/>
      <c r="J231" s="43"/>
    </row>
    <row r="232" spans="1:10" ht="16.9125" customHeight="1">
      <c r="B232" s="28"/>
      <c r="C232" s="41" t="s">
        <v>69</v>
      </c>
      <c r="D232" s="24"/>
      <c r="E232" s="24"/>
      <c r="F232" s="42">
        <f>ROUND(SUMIF(K203:K228, IF(K202="","",K202), J203:J228) * 0.2, 2)</f>
        <v>0</v>
      </c>
      <c r="G232" s="42"/>
      <c r="H232" s="42"/>
      <c r="I232" s="42"/>
      <c r="J232" s="43"/>
    </row>
    <row r="233" spans="1:10">
      <c r="B233" s="28"/>
      <c r="C233" s="44" t="s">
        <v>70</v>
      </c>
      <c r="D233" s="45"/>
      <c r="E233" s="45"/>
      <c r="F233" s="46">
        <f>SUM(F231:F232)</f>
        <v>0</v>
      </c>
      <c r="G233" s="46"/>
      <c r="H233" s="46"/>
      <c r="I233" s="46"/>
      <c r="J233" s="47"/>
    </row>
    <row r="234" spans="1:10" ht="37.2075" customHeight="1">
      <c r="B234" s="3"/>
      <c r="C234" s="53" t="s">
        <v>183</v>
      </c>
      <c r="D234" s="53"/>
      <c r="E234" s="53"/>
      <c r="F234" s="53"/>
      <c r="G234" s="53"/>
      <c r="H234" s="53"/>
      <c r="I234" s="53"/>
      <c r="J234" s="53"/>
    </row>
    <row r="236" spans="1:10">
      <c r="C236" s="54" t="s">
        <v>184</v>
      </c>
      <c r="D236" s="54"/>
      <c r="E236" s="54"/>
      <c r="F236" s="54"/>
      <c r="G236" s="54"/>
      <c r="H236" s="54"/>
      <c r="I236" s="54"/>
      <c r="J236" s="54"/>
    </row>
    <row r="237" spans="1:10" ht="33.825" customHeight="1">
      <c r="C237" s="55" t="s">
        <v>185</v>
      </c>
      <c r="D237" s="56"/>
      <c r="E237" s="56"/>
      <c r="F237" s="57">
        <f>SUMIF(K13:K32, "", J13:J32)</f>
        <v>0</v>
      </c>
      <c r="G237" s="57"/>
      <c r="H237" s="57"/>
      <c r="I237" s="57"/>
      <c r="J237" s="57"/>
    </row>
    <row r="238" spans="1:10" ht="16.9125" customHeight="1">
      <c r="C238" s="55" t="s">
        <v>186</v>
      </c>
      <c r="D238" s="56"/>
      <c r="E238" s="56"/>
      <c r="F238" s="57">
        <f>SUMIF(K45:K139, "", J45:J139)</f>
        <v>0</v>
      </c>
      <c r="G238" s="57"/>
      <c r="H238" s="57"/>
      <c r="I238" s="57"/>
      <c r="J238" s="57"/>
    </row>
    <row r="239" spans="1:10">
      <c r="C239" s="58" t="s">
        <v>187</v>
      </c>
      <c r="D239" s="59"/>
      <c r="E239" s="59"/>
      <c r="F239" s="60">
        <f>SUMIF(K45:K49, "", J45:J49)</f>
        <v>0</v>
      </c>
      <c r="G239" s="61"/>
      <c r="H239" s="61"/>
      <c r="I239" s="61"/>
      <c r="J239" s="61"/>
    </row>
    <row r="240" spans="1:10" ht="16.375" customHeight="1">
      <c r="C240" s="58" t="s">
        <v>188</v>
      </c>
      <c r="D240" s="59"/>
      <c r="E240" s="59"/>
      <c r="F240" s="60">
        <f>SUMIF(K57:K139, "", J57:J139)</f>
        <v>0</v>
      </c>
      <c r="G240" s="61"/>
      <c r="H240" s="61"/>
      <c r="I240" s="61"/>
      <c r="J240" s="61"/>
    </row>
    <row r="241" spans="1:10" ht="16.9125" customHeight="1">
      <c r="C241" s="55" t="s">
        <v>189</v>
      </c>
      <c r="D241" s="56"/>
      <c r="E241" s="56"/>
      <c r="F241" s="57">
        <f>SUMIF(K151:K178, "", J151:J178)</f>
        <v>0</v>
      </c>
      <c r="G241" s="57"/>
      <c r="H241" s="57"/>
      <c r="I241" s="57"/>
      <c r="J241" s="57"/>
    </row>
    <row r="242" spans="1:10">
      <c r="C242" s="58" t="s">
        <v>190</v>
      </c>
      <c r="D242" s="59"/>
      <c r="E242" s="59"/>
      <c r="F242" s="60">
        <f>SUMIF(K151:K151, "", J151:J151)</f>
        <v>0</v>
      </c>
      <c r="G242" s="61"/>
      <c r="H242" s="61"/>
      <c r="I242" s="61"/>
      <c r="J242" s="61"/>
    </row>
    <row r="243" spans="1:10">
      <c r="C243" s="58" t="s">
        <v>191</v>
      </c>
      <c r="D243" s="59"/>
      <c r="E243" s="59"/>
      <c r="F243" s="60">
        <f>SUMIF(K158:K170, "", J158:J170)</f>
        <v>0</v>
      </c>
      <c r="G243" s="61"/>
      <c r="H243" s="61"/>
      <c r="I243" s="61"/>
      <c r="J243" s="61"/>
    </row>
    <row r="244" spans="1:10">
      <c r="C244" s="58" t="s">
        <v>192</v>
      </c>
      <c r="D244" s="59"/>
      <c r="E244" s="59"/>
      <c r="F244" s="60">
        <f>SUMIF(K178:K178, "", J178:J178)</f>
        <v>0</v>
      </c>
      <c r="G244" s="61"/>
      <c r="H244" s="61"/>
      <c r="I244" s="61"/>
      <c r="J244" s="61"/>
    </row>
    <row r="245" spans="1:10" ht="40.425000000000004" customHeight="1">
      <c r="C245" s="55" t="s">
        <v>193</v>
      </c>
      <c r="D245" s="56"/>
      <c r="E245" s="56"/>
      <c r="F245" s="57">
        <f>"[Non totalisé] " &amp;TEXT(SUMIF(A192:A194, "9", J192:J194),"# ##0,00 €")</f>
        <v>0</v>
      </c>
      <c r="G245" s="57"/>
      <c r="H245" s="57"/>
      <c r="I245" s="57"/>
      <c r="J245" s="57"/>
    </row>
    <row r="246" spans="1:10" ht="16.9125" customHeight="1">
      <c r="C246" s="55" t="s">
        <v>194</v>
      </c>
      <c r="D246" s="56"/>
      <c r="E246" s="56"/>
      <c r="F246" s="57">
        <f>SUMIF(K203:K216, "", J203:J216)</f>
        <v>0</v>
      </c>
      <c r="G246" s="57"/>
      <c r="H246" s="57"/>
      <c r="I246" s="57"/>
      <c r="J246" s="57"/>
    </row>
    <row r="247" spans="1:10" ht="25.025" customHeight="1">
      <c r="C247" s="62" t="s">
        <v>195</v>
      </c>
      <c r="D247" s="63"/>
      <c r="E247" s="63"/>
      <c r="F247" s="64"/>
      <c r="G247" s="64"/>
      <c r="H247" s="64"/>
      <c r="I247" s="64"/>
      <c r="J247" s="65"/>
    </row>
    <row r="248" spans="1:10">
      <c r="C248" s="66"/>
      <c r="D248" s="3"/>
      <c r="E248" s="3"/>
      <c r="F248" s="3"/>
      <c r="G248" s="3"/>
      <c r="H248" s="3"/>
      <c r="I248" s="3"/>
      <c r="J248" s="67"/>
    </row>
    <row r="249" spans="1:10">
      <c r="A249" s="68"/>
      <c r="C249" s="69" t="s">
        <v>68</v>
      </c>
      <c r="D249" s="7"/>
      <c r="E249" s="7"/>
      <c r="F249" s="70">
        <f>SUMIF(K5:K234, IF(K4="","",K4), J5:J234)</f>
        <v>0</v>
      </c>
      <c r="G249" s="71"/>
      <c r="H249" s="71"/>
      <c r="I249" s="71"/>
      <c r="J249" s="72"/>
    </row>
    <row r="250" spans="1:10">
      <c r="A250" s="68"/>
      <c r="C250" s="69" t="s">
        <v>69</v>
      </c>
      <c r="D250" s="7"/>
      <c r="E250" s="7"/>
      <c r="F250" s="70">
        <f>ROUND(SUMIF(K5:K234, IF(K4="","",K4), J5:J234) * 0.2, 2)</f>
        <v>0</v>
      </c>
      <c r="G250" s="71"/>
      <c r="H250" s="71"/>
      <c r="I250" s="71"/>
      <c r="J250" s="72"/>
    </row>
    <row r="251" spans="1:10">
      <c r="C251" s="73" t="s">
        <v>70</v>
      </c>
      <c r="D251" s="74"/>
      <c r="E251" s="74"/>
      <c r="F251" s="75">
        <f>SUM(F249:F250)</f>
        <v>0</v>
      </c>
      <c r="G251" s="76"/>
      <c r="H251" s="76"/>
      <c r="I251" s="76"/>
      <c r="J251" s="77"/>
    </row>
    <row r="252" spans="1:10">
      <c r="C252" s="78"/>
    </row>
    <row r="253" spans="1:10">
      <c r="C253" s="79" t="s">
        <v>196</v>
      </c>
    </row>
    <row r="254" spans="1:10">
      <c r="C254" s="74">
        <f>IF('Paramètres'!AA2&lt;&gt;"",'Paramètres'!AA2,"")</f>
        <v>0</v>
      </c>
      <c r="D254" s="74"/>
      <c r="E254" s="74"/>
      <c r="F254" s="74"/>
      <c r="G254" s="74"/>
      <c r="H254" s="74"/>
      <c r="I254" s="74"/>
      <c r="J254" s="74"/>
    </row>
    <row r="255" spans="1:10">
      <c r="C255" s="74"/>
      <c r="D255" s="74"/>
      <c r="E255" s="74"/>
      <c r="F255" s="74"/>
      <c r="G255" s="74"/>
      <c r="H255" s="74"/>
      <c r="I255" s="74"/>
      <c r="J255" s="74"/>
    </row>
    <row r="257" spans="1:13">
      <c r="C257" s="54" t="s">
        <v>197</v>
      </c>
      <c r="D257" s="54"/>
      <c r="E257" s="54"/>
      <c r="F257" s="54"/>
      <c r="G257" s="54"/>
      <c r="H257" s="54"/>
      <c r="I257" s="54"/>
      <c r="J257" s="54"/>
    </row>
    <row r="258" spans="1:13">
      <c r="C258" s="24" t="s">
        <v>198</v>
      </c>
      <c r="D258" s="24"/>
      <c r="E258" s="24"/>
      <c r="L258" s="7">
        <v>4</v>
      </c>
    </row>
    <row r="259" spans="1:13">
      <c r="C259" s="80" t="s">
        <v>199</v>
      </c>
      <c r="D259" s="80"/>
      <c r="E259" s="80"/>
      <c r="F259" s="81">
        <f>SUMIF(L5:L234,L259, J5:J234)</f>
        <v>0</v>
      </c>
      <c r="G259" s="81"/>
      <c r="H259" s="81"/>
      <c r="I259" s="81"/>
      <c r="J259" s="81"/>
      <c r="K259" s="7" t="s">
        <v>201</v>
      </c>
      <c r="L259" s="7" t="s">
        <v>200</v>
      </c>
    </row>
    <row r="260" spans="1:13" hidden="1">
      <c r="A260" s="7">
        <v>0.2</v>
      </c>
      <c r="C260" s="82">
        <f> "	- dont T.V.A. à 20% sur " &amp;ROUND((SUMPRODUCT((L5:L234=L259)*1, J5:J234,(M5:M234=A260)*1)), 2)&amp; "€ :"</f>
        <v>0</v>
      </c>
      <c r="D260" s="82"/>
      <c r="E260" s="82"/>
      <c r="F260" s="83"/>
      <c r="G260" s="83"/>
      <c r="H260" s="83"/>
      <c r="I260" s="83"/>
      <c r="J260" s="83"/>
      <c r="K260" s="7" t="s">
        <v>201</v>
      </c>
      <c r="M260" s="7">
        <f>ROUND((SUMPRODUCT((L5:L234=L259)*1, J5:J234,(M5:M234=A260)*1))*A260, 2)</f>
        <v>0</v>
      </c>
    </row>
    <row r="261" spans="1:13">
      <c r="C261" s="80" t="s">
        <v>202</v>
      </c>
      <c r="D261" s="80"/>
      <c r="E261" s="80"/>
      <c r="F261" s="80"/>
      <c r="G261" s="80"/>
      <c r="H261" s="80"/>
      <c r="I261" s="80"/>
      <c r="J261" s="80"/>
    </row>
    <row r="262" spans="1:13">
      <c r="C262" s="84" t="s">
        <v>203</v>
      </c>
      <c r="D262" s="84"/>
      <c r="E262" s="84"/>
      <c r="F262" s="81">
        <f>SUM(F259:F260)</f>
        <v>0</v>
      </c>
      <c r="G262" s="81"/>
      <c r="H262" s="81"/>
      <c r="I262" s="81"/>
      <c r="J262" s="81"/>
    </row>
    <row r="263" spans="1:13">
      <c r="C263" s="84" t="s">
        <v>204</v>
      </c>
      <c r="D263" s="84"/>
      <c r="E263" s="84"/>
      <c r="F263" s="81">
        <f>SUM(M259:M260)</f>
        <v>0</v>
      </c>
      <c r="G263" s="81"/>
      <c r="H263" s="81"/>
      <c r="I263" s="81"/>
      <c r="J263" s="81"/>
    </row>
    <row r="264" spans="1:13">
      <c r="C264" s="84" t="s">
        <v>205</v>
      </c>
      <c r="D264" s="84"/>
      <c r="E264" s="84"/>
      <c r="F264" s="81">
        <f>SUM(F263:F262)</f>
        <v>0</v>
      </c>
      <c r="G264" s="81"/>
      <c r="H264" s="81"/>
      <c r="I264" s="81"/>
      <c r="J264" s="81"/>
    </row>
    <row r="265" spans="1:13">
      <c r="C265" s="24" t="s">
        <v>206</v>
      </c>
      <c r="D265" s="24"/>
      <c r="E265" s="24"/>
      <c r="L265" s="7">
        <v>9</v>
      </c>
    </row>
    <row r="266" spans="1:13">
      <c r="C266" s="80" t="s">
        <v>207</v>
      </c>
      <c r="D266" s="80"/>
      <c r="E266" s="80"/>
      <c r="F266" s="81">
        <f>SUMIF(L5:L234,L266, J5:J234)</f>
        <v>0</v>
      </c>
      <c r="G266" s="81"/>
      <c r="H266" s="81"/>
      <c r="I266" s="81"/>
      <c r="J266" s="81"/>
      <c r="K266" s="7" t="s">
        <v>208</v>
      </c>
      <c r="L266" s="7" t="s">
        <v>174</v>
      </c>
    </row>
    <row r="267" spans="1:13" hidden="1">
      <c r="A267" s="7">
        <v>0.2</v>
      </c>
      <c r="C267" s="82">
        <f> "	- dont T.V.A. à 20% sur " &amp;ROUND((SUMPRODUCT((L5:L234=L266)*1, J5:J234,(M5:M234=A267)*1)), 2)&amp; "€ :"</f>
        <v>0</v>
      </c>
      <c r="D267" s="82"/>
      <c r="E267" s="82"/>
      <c r="F267" s="83"/>
      <c r="G267" s="83"/>
      <c r="H267" s="83"/>
      <c r="I267" s="83"/>
      <c r="J267" s="83"/>
      <c r="K267" s="7" t="s">
        <v>208</v>
      </c>
      <c r="M267" s="7">
        <f>ROUND((SUMPRODUCT((L5:L234=L266)*1, J5:J234,(M5:M234=A267)*1))*A267, 2)</f>
        <v>0</v>
      </c>
    </row>
    <row r="268" spans="1:13">
      <c r="C268" s="80" t="s">
        <v>209</v>
      </c>
      <c r="D268" s="80"/>
      <c r="E268" s="80"/>
      <c r="F268" s="80"/>
      <c r="G268" s="80"/>
      <c r="H268" s="80"/>
      <c r="I268" s="80"/>
      <c r="J268" s="80"/>
    </row>
    <row r="269" spans="1:13">
      <c r="C269" s="84" t="s">
        <v>203</v>
      </c>
      <c r="D269" s="84"/>
      <c r="E269" s="84"/>
      <c r="F269" s="81">
        <f>SUM(F266:F267)</f>
        <v>0</v>
      </c>
      <c r="G269" s="81"/>
      <c r="H269" s="81"/>
      <c r="I269" s="81"/>
      <c r="J269" s="81"/>
    </row>
    <row r="270" spans="1:13">
      <c r="C270" s="84" t="s">
        <v>204</v>
      </c>
      <c r="D270" s="84"/>
      <c r="E270" s="84"/>
      <c r="F270" s="81">
        <f>SUM(M266:M267)</f>
        <v>0</v>
      </c>
      <c r="G270" s="81"/>
      <c r="H270" s="81"/>
      <c r="I270" s="81"/>
      <c r="J270" s="81"/>
    </row>
    <row r="271" spans="1:13">
      <c r="C271" s="84" t="s">
        <v>205</v>
      </c>
      <c r="D271" s="84"/>
      <c r="E271" s="84"/>
      <c r="F271" s="81">
        <f>SUM(F270:F269)</f>
        <v>0</v>
      </c>
      <c r="G271" s="81"/>
      <c r="H271" s="81"/>
      <c r="I271" s="81"/>
      <c r="J271" s="81"/>
    </row>
    <row r="272" spans="1:13">
      <c r="C272" s="24" t="s">
        <v>210</v>
      </c>
      <c r="D272" s="24"/>
      <c r="E272" s="24"/>
      <c r="L272" s="7">
        <v>11</v>
      </c>
    </row>
    <row r="273" spans="1:13">
      <c r="C273" s="80" t="s">
        <v>211</v>
      </c>
      <c r="D273" s="80"/>
      <c r="E273" s="80"/>
      <c r="F273" s="81">
        <f>SUMIF(L5:L234,L273, J5:J234)</f>
        <v>0</v>
      </c>
      <c r="G273" s="81"/>
      <c r="H273" s="81"/>
      <c r="I273" s="81"/>
      <c r="J273" s="81"/>
      <c r="K273" s="7" t="s">
        <v>212</v>
      </c>
      <c r="L273" s="7" t="s">
        <v>178</v>
      </c>
    </row>
    <row r="274" spans="1:13" hidden="1">
      <c r="A274" s="7">
        <v>0.2</v>
      </c>
      <c r="C274" s="82">
        <f> "	- dont T.V.A. à 20% sur " &amp;ROUND((SUMPRODUCT((L5:L234=L273)*1, J5:J234,(M5:M234=A274)*1)), 2)&amp; "€ :"</f>
        <v>0</v>
      </c>
      <c r="D274" s="82"/>
      <c r="E274" s="82"/>
      <c r="F274" s="83"/>
      <c r="G274" s="83"/>
      <c r="H274" s="83"/>
      <c r="I274" s="83"/>
      <c r="J274" s="83"/>
      <c r="K274" s="7" t="s">
        <v>212</v>
      </c>
      <c r="M274" s="7">
        <f>ROUND((SUMPRODUCT((L5:L234=L273)*1, J5:J234,(M5:M234=A274)*1))*A274, 2)</f>
        <v>0</v>
      </c>
    </row>
    <row r="275" spans="1:13">
      <c r="C275" s="80" t="s">
        <v>213</v>
      </c>
      <c r="D275" s="80"/>
      <c r="E275" s="80"/>
      <c r="F275" s="80"/>
      <c r="G275" s="80"/>
      <c r="H275" s="80"/>
      <c r="I275" s="80"/>
      <c r="J275" s="80"/>
    </row>
    <row r="276" spans="1:13">
      <c r="C276" s="84" t="s">
        <v>203</v>
      </c>
      <c r="D276" s="84"/>
      <c r="E276" s="84"/>
      <c r="F276" s="81">
        <f>SUM(F273:F274)</f>
        <v>0</v>
      </c>
      <c r="G276" s="81"/>
      <c r="H276" s="81"/>
      <c r="I276" s="81"/>
      <c r="J276" s="81"/>
    </row>
    <row r="277" spans="1:13">
      <c r="C277" s="84" t="s">
        <v>204</v>
      </c>
      <c r="D277" s="84"/>
      <c r="E277" s="84"/>
      <c r="F277" s="81">
        <f>SUM(M273:M274)</f>
        <v>0</v>
      </c>
      <c r="G277" s="81"/>
      <c r="H277" s="81"/>
      <c r="I277" s="81"/>
      <c r="J277" s="81"/>
    </row>
    <row r="278" spans="1:13">
      <c r="C278" s="84" t="s">
        <v>205</v>
      </c>
      <c r="D278" s="84"/>
      <c r="E278" s="84"/>
      <c r="F278" s="81">
        <f>SUM(F277:F276)</f>
        <v>0</v>
      </c>
      <c r="G278" s="81"/>
      <c r="H278" s="81"/>
      <c r="I278" s="81"/>
      <c r="J278" s="81"/>
    </row>
    <row r="279" spans="1:13">
      <c r="C279" s="24" t="s">
        <v>214</v>
      </c>
      <c r="D279" s="24"/>
      <c r="E279" s="24"/>
      <c r="L279" s="7">
        <v>12</v>
      </c>
    </row>
    <row r="280" spans="1:13">
      <c r="C280" s="80" t="s">
        <v>215</v>
      </c>
      <c r="D280" s="80"/>
      <c r="E280" s="80"/>
      <c r="F280" s="81">
        <f>SUMIF(L5:L234,L280, J5:J234)</f>
        <v>0</v>
      </c>
      <c r="G280" s="81"/>
      <c r="H280" s="81"/>
      <c r="I280" s="81"/>
      <c r="J280" s="81"/>
      <c r="K280" s="7" t="s">
        <v>216</v>
      </c>
      <c r="L280" s="7" t="s">
        <v>181</v>
      </c>
    </row>
    <row r="281" spans="1:13" hidden="1">
      <c r="A281" s="7">
        <v>0.2</v>
      </c>
      <c r="C281" s="82">
        <f> "	- dont T.V.A. à 20% sur " &amp;ROUND((SUMPRODUCT((L5:L234=L280)*1, J5:J234,(M5:M234=A281)*1)), 2)&amp; "€ :"</f>
        <v>0</v>
      </c>
      <c r="D281" s="82"/>
      <c r="E281" s="82"/>
      <c r="F281" s="83"/>
      <c r="G281" s="83"/>
      <c r="H281" s="83"/>
      <c r="I281" s="83"/>
      <c r="J281" s="83"/>
      <c r="K281" s="7" t="s">
        <v>216</v>
      </c>
      <c r="M281" s="7">
        <f>ROUND((SUMPRODUCT((L5:L234=L280)*1, J5:J234,(M5:M234=A281)*1))*A281, 2)</f>
        <v>0</v>
      </c>
    </row>
    <row r="282" spans="1:13">
      <c r="C282" s="80" t="s">
        <v>217</v>
      </c>
      <c r="D282" s="80"/>
      <c r="E282" s="80"/>
      <c r="F282" s="80"/>
      <c r="G282" s="80"/>
      <c r="H282" s="80"/>
      <c r="I282" s="80"/>
      <c r="J282" s="80"/>
    </row>
    <row r="283" spans="1:13">
      <c r="C283" s="84" t="s">
        <v>203</v>
      </c>
      <c r="D283" s="84"/>
      <c r="E283" s="84"/>
      <c r="F283" s="81">
        <f>SUM(F280:F281)</f>
        <v>0</v>
      </c>
      <c r="G283" s="81"/>
      <c r="H283" s="81"/>
      <c r="I283" s="81"/>
      <c r="J283" s="81"/>
    </row>
    <row r="284" spans="1:13">
      <c r="C284" s="84" t="s">
        <v>204</v>
      </c>
      <c r="D284" s="84"/>
      <c r="E284" s="84"/>
      <c r="F284" s="81">
        <f>SUM(M280:M281)</f>
        <v>0</v>
      </c>
      <c r="G284" s="81"/>
      <c r="H284" s="81"/>
      <c r="I284" s="81"/>
      <c r="J284" s="81"/>
    </row>
    <row r="285" spans="1:13">
      <c r="C285" s="84" t="s">
        <v>205</v>
      </c>
      <c r="D285" s="84"/>
      <c r="E285" s="84"/>
      <c r="F285" s="81">
        <f>SUM(F284:F283)</f>
        <v>0</v>
      </c>
      <c r="G285" s="81"/>
      <c r="H285" s="81"/>
      <c r="I285" s="81"/>
      <c r="J285" s="81"/>
    </row>
    <row r="287" spans="1:13" ht="56.7" customHeight="1">
      <c r="F287" s="80" t="s">
        <v>218</v>
      </c>
      <c r="G287" s="80"/>
      <c r="H287" s="80"/>
      <c r="I287" s="80"/>
      <c r="J287" s="80"/>
    </row>
    <row r="289" spans="3:10" ht="85.05" customHeight="1">
      <c r="C289" s="85" t="s">
        <v>219</v>
      </c>
      <c r="D289" s="85"/>
      <c r="F289" s="85" t="s">
        <v>220</v>
      </c>
      <c r="G289" s="85"/>
      <c r="H289" s="85"/>
      <c r="I289" s="85"/>
      <c r="J289" s="85"/>
    </row>
    <row r="290" spans="3:10">
      <c r="C290" s="86" t="s">
        <v>221</v>
      </c>
      <c r="D290" s="86"/>
      <c r="E290" s="86"/>
      <c r="F290" s="86"/>
      <c r="G290" s="86"/>
      <c r="H290" s="86"/>
      <c r="I290" s="86"/>
      <c r="J290" s="86"/>
    </row>
  </sheetData>
  <sheetProtection password="E95E" sheet="1" objects="1" selectLockedCells="1"/>
  <mergeCells count="209">
    <mergeCell ref="C3:E3"/>
    <mergeCell ref="C4:E4"/>
    <mergeCell ref="C11:E11"/>
    <mergeCell ref="C12:E12"/>
    <mergeCell ref="C13:E13"/>
    <mergeCell ref="C15:I15"/>
    <mergeCell ref="C17:E17"/>
    <mergeCell ref="C21:E21"/>
    <mergeCell ref="C23:E23"/>
    <mergeCell ref="C25:E25"/>
    <mergeCell ref="C28:I28"/>
    <mergeCell ref="C31:E31"/>
    <mergeCell ref="C32:E32"/>
    <mergeCell ref="C36:E36"/>
    <mergeCell ref="F37:J37"/>
    <mergeCell ref="C37:E37"/>
    <mergeCell ref="F38:J38"/>
    <mergeCell ref="C38:E38"/>
    <mergeCell ref="F39:J39"/>
    <mergeCell ref="C39:E39"/>
    <mergeCell ref="F40:J40"/>
    <mergeCell ref="C40:E40"/>
    <mergeCell ref="F41:J41"/>
    <mergeCell ref="C41:E41"/>
    <mergeCell ref="C42:E42"/>
    <mergeCell ref="C44:E44"/>
    <mergeCell ref="C45:E45"/>
    <mergeCell ref="C47:I47"/>
    <mergeCell ref="C49:E49"/>
    <mergeCell ref="C51:I51"/>
    <mergeCell ref="C54:E54"/>
    <mergeCell ref="C55:E55"/>
    <mergeCell ref="C57:E57"/>
    <mergeCell ref="C59:I59"/>
    <mergeCell ref="C61:E61"/>
    <mergeCell ref="C62:I62"/>
    <mergeCell ref="C73:E73"/>
    <mergeCell ref="C74:I74"/>
    <mergeCell ref="C75:I75"/>
    <mergeCell ref="C87:E87"/>
    <mergeCell ref="C88:I88"/>
    <mergeCell ref="C90:E90"/>
    <mergeCell ref="C92:I92"/>
    <mergeCell ref="C103:E103"/>
    <mergeCell ref="C104:I104"/>
    <mergeCell ref="C109:E109"/>
    <mergeCell ref="C112:E112"/>
    <mergeCell ref="C113:I113"/>
    <mergeCell ref="C123:E123"/>
    <mergeCell ref="C124:E124"/>
    <mergeCell ref="C125:I125"/>
    <mergeCell ref="C128:E128"/>
    <mergeCell ref="C130:I130"/>
    <mergeCell ref="C133:E133"/>
    <mergeCell ref="C135:I135"/>
    <mergeCell ref="C138:E138"/>
    <mergeCell ref="C139:E139"/>
    <mergeCell ref="C143:E143"/>
    <mergeCell ref="F144:J144"/>
    <mergeCell ref="C144:E144"/>
    <mergeCell ref="F145:J145"/>
    <mergeCell ref="C145:E145"/>
    <mergeCell ref="F146:J146"/>
    <mergeCell ref="C146:E146"/>
    <mergeCell ref="F147:J147"/>
    <mergeCell ref="C147:E147"/>
    <mergeCell ref="F148:J148"/>
    <mergeCell ref="C148:E148"/>
    <mergeCell ref="C149:E149"/>
    <mergeCell ref="C150:E150"/>
    <mergeCell ref="C151:E151"/>
    <mergeCell ref="C155:E155"/>
    <mergeCell ref="C158:E158"/>
    <mergeCell ref="C161:I161"/>
    <mergeCell ref="C164:E164"/>
    <mergeCell ref="C167:I167"/>
    <mergeCell ref="C170:E170"/>
    <mergeCell ref="C171:I171"/>
    <mergeCell ref="C174:E174"/>
    <mergeCell ref="C175:E175"/>
    <mergeCell ref="C176:E176"/>
    <mergeCell ref="C178:E178"/>
    <mergeCell ref="C179:I179"/>
    <mergeCell ref="C184:E184"/>
    <mergeCell ref="F185:J185"/>
    <mergeCell ref="C185:E185"/>
    <mergeCell ref="F186:J186"/>
    <mergeCell ref="C186:E186"/>
    <mergeCell ref="F187:J187"/>
    <mergeCell ref="C187:E187"/>
    <mergeCell ref="F188:J188"/>
    <mergeCell ref="C188:E188"/>
    <mergeCell ref="F189:J189"/>
    <mergeCell ref="C189:E189"/>
    <mergeCell ref="C190:E190"/>
    <mergeCell ref="C192:E192"/>
    <mergeCell ref="C194:E194"/>
    <mergeCell ref="C196:E196"/>
    <mergeCell ref="F197:J197"/>
    <mergeCell ref="C197:E197"/>
    <mergeCell ref="F198:J198"/>
    <mergeCell ref="C198:E198"/>
    <mergeCell ref="F199:J199"/>
    <mergeCell ref="C199:E199"/>
    <mergeCell ref="F200:J200"/>
    <mergeCell ref="C200:E200"/>
    <mergeCell ref="F201:J201"/>
    <mergeCell ref="C201:E201"/>
    <mergeCell ref="C202:E202"/>
    <mergeCell ref="C203:E203"/>
    <mergeCell ref="C204:I204"/>
    <mergeCell ref="C212:E212"/>
    <mergeCell ref="C213:I213"/>
    <mergeCell ref="C216:E216"/>
    <mergeCell ref="C217:I217"/>
    <mergeCell ref="C228:E228"/>
    <mergeCell ref="F229:J229"/>
    <mergeCell ref="C229:E229"/>
    <mergeCell ref="F230:J230"/>
    <mergeCell ref="C230:E230"/>
    <mergeCell ref="F231:J231"/>
    <mergeCell ref="C231:E231"/>
    <mergeCell ref="F232:J232"/>
    <mergeCell ref="C232:E232"/>
    <mergeCell ref="F233:J233"/>
    <mergeCell ref="C233:E233"/>
    <mergeCell ref="C234:J234"/>
    <mergeCell ref="C236:J236"/>
    <mergeCell ref="F237:J237"/>
    <mergeCell ref="C237:E237"/>
    <mergeCell ref="F238:J238"/>
    <mergeCell ref="C238:E238"/>
    <mergeCell ref="F239:J239"/>
    <mergeCell ref="C239:E239"/>
    <mergeCell ref="F240:J240"/>
    <mergeCell ref="C240:E240"/>
    <mergeCell ref="F241:J241"/>
    <mergeCell ref="C241:E241"/>
    <mergeCell ref="F242:J242"/>
    <mergeCell ref="C242:E242"/>
    <mergeCell ref="F243:J243"/>
    <mergeCell ref="C243:E243"/>
    <mergeCell ref="F244:J244"/>
    <mergeCell ref="C244:E244"/>
    <mergeCell ref="F245:J245"/>
    <mergeCell ref="C245:E245"/>
    <mergeCell ref="F246:J246"/>
    <mergeCell ref="C246:E246"/>
    <mergeCell ref="C247:E247"/>
    <mergeCell ref="C248:J248"/>
    <mergeCell ref="C249:E249"/>
    <mergeCell ref="F249:J249"/>
    <mergeCell ref="C250:E250"/>
    <mergeCell ref="F250:J250"/>
    <mergeCell ref="C251:E251"/>
    <mergeCell ref="F251:J251"/>
    <mergeCell ref="C252:J252"/>
    <mergeCell ref="C253:J253"/>
    <mergeCell ref="C254:J254"/>
    <mergeCell ref="C255:J255"/>
    <mergeCell ref="C257:J257"/>
    <mergeCell ref="C258:E258"/>
    <mergeCell ref="C259:E259"/>
    <mergeCell ref="F259:J259"/>
    <mergeCell ref="F260:J260"/>
    <mergeCell ref="C261:E261"/>
    <mergeCell ref="C262:E262"/>
    <mergeCell ref="F262:J262"/>
    <mergeCell ref="C263:E263"/>
    <mergeCell ref="F263:J263"/>
    <mergeCell ref="C264:E264"/>
    <mergeCell ref="F264:J264"/>
    <mergeCell ref="C265:E265"/>
    <mergeCell ref="C266:E266"/>
    <mergeCell ref="F266:J266"/>
    <mergeCell ref="F267:J267"/>
    <mergeCell ref="C268:E268"/>
    <mergeCell ref="C269:E269"/>
    <mergeCell ref="F269:J269"/>
    <mergeCell ref="C270:E270"/>
    <mergeCell ref="F270:J270"/>
    <mergeCell ref="C271:E271"/>
    <mergeCell ref="F271:J271"/>
    <mergeCell ref="C272:E272"/>
    <mergeCell ref="C273:E273"/>
    <mergeCell ref="F273:J273"/>
    <mergeCell ref="F274:J274"/>
    <mergeCell ref="C275:E275"/>
    <mergeCell ref="C276:E276"/>
    <mergeCell ref="F276:J276"/>
    <mergeCell ref="C277:E277"/>
    <mergeCell ref="F277:J277"/>
    <mergeCell ref="C278:E278"/>
    <mergeCell ref="F278:J278"/>
    <mergeCell ref="C279:E279"/>
    <mergeCell ref="C280:E280"/>
    <mergeCell ref="F280:J280"/>
    <mergeCell ref="F281:J281"/>
    <mergeCell ref="C282:E282"/>
    <mergeCell ref="C283:E283"/>
    <mergeCell ref="F283:J283"/>
    <mergeCell ref="C284:E284"/>
    <mergeCell ref="F284:J284"/>
    <mergeCell ref="C285:E285"/>
    <mergeCell ref="F285:J285"/>
    <mergeCell ref="F287:J287"/>
    <mergeCell ref="C289:D289"/>
    <mergeCell ref="F289:J289"/>
    <mergeCell ref="C290:J290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&amp;L01 - 2024 - Implantation de services académiques dans les locaux de l'INSPE COLMAR
&amp;RDPGF - Lot n°01 DEMOLITION - VOIRIE ET RESEAUX DIVERS 
DCE - Edition du 22/07/2025</oddHeader>
    <oddFooter>&amp;CEdition du 22/07/2025&amp;RPage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24" t="s">
        <v>222</v>
      </c>
      <c r="AA1" s="7">
        <f>IF('DPGF'!F251&lt;&gt;"",'DPGF'!F251,"0")</f>
        <v>0</v>
      </c>
    </row>
    <row r="2" spans="1:27" ht="12.75" customHeight="1">
      <c r="AA2" s="7">
        <f>UPPER(MID(AA98,1,1))&amp;MID(AA98,2,168)</f>
        <v>0</v>
      </c>
    </row>
    <row r="3" spans="1:27" ht="25.5" customHeight="1">
      <c r="A3" s="84" t="s">
        <v>223</v>
      </c>
      <c r="B3" s="80" t="s">
        <v>224</v>
      </c>
      <c r="C3" s="87" t="s">
        <v>249</v>
      </c>
      <c r="D3" s="87"/>
      <c r="E3" s="87"/>
      <c r="F3" s="87"/>
      <c r="G3" s="87"/>
      <c r="H3" s="87"/>
      <c r="I3" s="87"/>
      <c r="J3" s="87"/>
      <c r="AA3" s="7">
        <f>INT(AA1/1000000)</f>
        <v>0</v>
      </c>
    </row>
    <row r="4" spans="1:27" ht="12.75" customHeight="1">
      <c r="AA4" s="7">
        <f>INT((AA1-AA3*1000000)/1000)</f>
        <v>0</v>
      </c>
    </row>
    <row r="5" spans="1:27" ht="25.5" customHeight="1">
      <c r="A5" s="84" t="s">
        <v>225</v>
      </c>
      <c r="B5" s="80" t="s">
        <v>226</v>
      </c>
      <c r="C5" s="87" t="s">
        <v>250</v>
      </c>
      <c r="D5" s="87"/>
      <c r="E5" s="87"/>
      <c r="F5" s="87"/>
      <c r="G5" s="87"/>
      <c r="H5" s="87"/>
      <c r="I5" s="87"/>
      <c r="J5" s="87"/>
      <c r="AA5" s="7">
        <f>INT(AA1-AA3*1000000-AA4*1000)</f>
        <v>0</v>
      </c>
    </row>
    <row r="6" spans="1:27" ht="12.75" customHeight="1">
      <c r="AA6" s="7">
        <f>ROUND(AA1-AA3*1000000-AA4*1000-AA5,2)*100</f>
        <v>0</v>
      </c>
    </row>
    <row r="7" spans="1:27" ht="12.75" customHeight="1">
      <c r="A7" s="84" t="s">
        <v>235</v>
      </c>
      <c r="B7" s="80" t="s">
        <v>236</v>
      </c>
      <c r="C7" s="87" t="s">
        <v>251</v>
      </c>
      <c r="AA7" s="7">
        <f>AA3-AA12*100</f>
        <v>0</v>
      </c>
    </row>
    <row r="8" spans="1:27" ht="12.75" customHeight="1">
      <c r="AA8" s="7">
        <f/>
        <v>0</v>
      </c>
    </row>
    <row r="9" spans="1:27" ht="12.75" customHeight="1">
      <c r="A9" s="84" t="s">
        <v>237</v>
      </c>
      <c r="B9" s="80" t="s">
        <v>238</v>
      </c>
      <c r="C9" s="87" t="s">
        <v>38</v>
      </c>
      <c r="AA9" s="7">
        <f>AA4-AA15*100</f>
        <v>0</v>
      </c>
    </row>
    <row r="10" spans="1:27" ht="12.75" customHeight="1">
      <c r="AA10" s="7">
        <f>ROUND(AA5-AA18*100,0)</f>
        <v>0</v>
      </c>
    </row>
    <row r="11" spans="1:27" ht="25.5" customHeight="1">
      <c r="A11" s="84" t="s">
        <v>227</v>
      </c>
      <c r="B11" s="80" t="s">
        <v>228</v>
      </c>
      <c r="C11" s="87" t="s">
        <v>39</v>
      </c>
      <c r="D11" s="87"/>
      <c r="E11" s="87"/>
      <c r="F11" s="87"/>
      <c r="G11" s="87"/>
      <c r="H11" s="87"/>
      <c r="I11" s="87"/>
      <c r="J11" s="87"/>
      <c r="AA11" s="7">
        <f>AA6</f>
        <v>0</v>
      </c>
    </row>
    <row r="12" spans="1:27" ht="12.75" customHeight="1">
      <c r="AA12" s="7">
        <f>INT(AA3/100)</f>
        <v>0</v>
      </c>
    </row>
    <row r="13" spans="1:27" ht="12.75" customHeight="1">
      <c r="A13" s="84" t="s">
        <v>239</v>
      </c>
      <c r="B13" s="80" t="s">
        <v>240</v>
      </c>
      <c r="C13" s="87" t="s">
        <v>252</v>
      </c>
      <c r="AA13" s="7">
        <f>INT((AA3-AA12*100)/10)</f>
        <v>0</v>
      </c>
    </row>
    <row r="14" spans="1:27" ht="12.75" customHeight="1">
      <c r="AA14" s="7">
        <f>AA3-AA12*100-AA13*10</f>
        <v>0</v>
      </c>
    </row>
    <row r="15" spans="1:27" ht="12.75" customHeight="1">
      <c r="A15" s="84" t="s">
        <v>241</v>
      </c>
      <c r="B15" s="80" t="s">
        <v>242</v>
      </c>
      <c r="C15" s="87" t="s">
        <v>253</v>
      </c>
      <c r="AA15" s="7">
        <f>INT(AA4/100)</f>
        <v>0</v>
      </c>
    </row>
    <row r="16" spans="1:27" ht="12.75" customHeight="1">
      <c r="AA16" s="7">
        <f>INT((AA4-AA15*100)/10)</f>
        <v>0</v>
      </c>
    </row>
    <row r="17" spans="1:27" ht="12.75" customHeight="1">
      <c r="A17" s="84" t="s">
        <v>243</v>
      </c>
      <c r="B17" s="80" t="s">
        <v>244</v>
      </c>
      <c r="C17" s="87">
        <v>2</v>
      </c>
      <c r="AA17" s="7">
        <f>AA4-AA15*100-AA16*10</f>
        <v>0</v>
      </c>
    </row>
    <row r="18" spans="1:27" ht="12.75" customHeight="1">
      <c r="AA18" s="7">
        <f>INT(AA5/100)</f>
        <v>0</v>
      </c>
    </row>
    <row r="19" spans="1:27" ht="12.75" customHeight="1">
      <c r="C19" s="88">
        <v>0.2</v>
      </c>
      <c r="E19" s="89" t="s">
        <v>245</v>
      </c>
      <c r="AA19" s="7">
        <f>INT((AA5-AA18*100)/10)</f>
        <v>0</v>
      </c>
    </row>
    <row r="20" spans="1:27" ht="12.75" customHeight="1">
      <c r="C20" s="90">
        <v>0.055</v>
      </c>
      <c r="E20" s="89" t="s">
        <v>246</v>
      </c>
      <c r="AA20" s="7">
        <f>AA5-AA18*100-AA19*10</f>
        <v>0</v>
      </c>
    </row>
    <row r="21" spans="1:27" ht="12.75" customHeight="1">
      <c r="C21" s="90">
        <v>0</v>
      </c>
      <c r="E21" s="89" t="s">
        <v>247</v>
      </c>
      <c r="AA21" s="7">
        <f>INT(AA6/10)</f>
        <v>0</v>
      </c>
    </row>
    <row r="22" spans="1:27" ht="12.75" customHeight="1">
      <c r="C22" s="91">
        <v>0</v>
      </c>
      <c r="E22" s="89" t="s">
        <v>248</v>
      </c>
      <c r="AA22" s="7">
        <f>ROUND(AA6-AA21*10,0)</f>
        <v>0</v>
      </c>
    </row>
    <row r="23" spans="1:27" ht="12.75" customHeight="1">
      <c r="AA23" s="7">
        <f>IF(AA12=0,"",IF(AA12=1,"",IF(AA12=2,"deux ",IF(AA12=3,"trois ",IF(AA12=4,"quatre ",IF(AA12=5,"cinq ",AA42))))))</f>
        <v>0</v>
      </c>
    </row>
    <row r="24" spans="1:27" ht="12.75" customHeight="1">
      <c r="A24" s="84" t="s">
        <v>229</v>
      </c>
      <c r="B24" s="80" t="s">
        <v>230</v>
      </c>
      <c r="C24" s="87"/>
      <c r="D24" s="87"/>
      <c r="E24" s="87"/>
      <c r="F24" s="87"/>
      <c r="G24" s="87"/>
      <c r="H24" s="87"/>
      <c r="I24" s="87"/>
      <c r="J24" s="87"/>
      <c r="AA24" s="7">
        <f>IF(AA12=0,"",IF(AA12&lt;2,"cent ",AA43))</f>
        <v>0</v>
      </c>
    </row>
    <row r="25" spans="1:27" ht="12.75" customHeight="1">
      <c r="AA25" s="7">
        <f>IF(AA13=1,AA44,IF(AA13=7,AA64,IF(AA13=9,AA80,AA89)))</f>
        <v>0</v>
      </c>
    </row>
    <row r="26" spans="1:27" ht="12.75" customHeight="1">
      <c r="A26" s="84" t="s">
        <v>231</v>
      </c>
      <c r="B26" s="80" t="s">
        <v>232</v>
      </c>
      <c r="C26" s="87"/>
      <c r="D26" s="87"/>
      <c r="E26" s="87"/>
      <c r="F26" s="87"/>
      <c r="G26" s="87"/>
      <c r="H26" s="87"/>
      <c r="I26" s="87"/>
      <c r="J26" s="87"/>
      <c r="AA26" s="7">
        <f>IF(AA7=11,"",IF(AA7=12,"",IF(AA7=13,"",IF(AA7=14,"",IF(AA7=15,"",IF(AA7=16,"",AA45))))))</f>
        <v>0</v>
      </c>
    </row>
    <row r="27" spans="1:27" ht="12.75" customHeight="1">
      <c r="AA27" s="7">
        <f>IF(AA3=0,"",IF(AA3&lt;2,"million ","millions "))</f>
        <v>0</v>
      </c>
    </row>
    <row r="28" spans="1:27" ht="12.75" customHeight="1">
      <c r="A28" s="84" t="s">
        <v>233</v>
      </c>
      <c r="B28" s="80" t="s">
        <v>234</v>
      </c>
      <c r="C28" s="87"/>
      <c r="D28" s="87"/>
      <c r="E28" s="87"/>
      <c r="F28" s="87"/>
      <c r="G28" s="87"/>
      <c r="H28" s="87"/>
      <c r="I28" s="87"/>
      <c r="J28" s="87"/>
      <c r="AA28" s="7">
        <f>IF(AA8=1,"",IF(AA15=0,"",IF(AA15=1,"",IF(AA15=2,"deux ",IF(AA15=3,"trois ",IF(AA15=4,"quatre ",IF(AA15=5,"cinq ",AA46)))))))</f>
        <v>0</v>
      </c>
    </row>
    <row r="29" spans="1:27" ht="12.75" customHeight="1">
      <c r="AA29" s="7">
        <f>IF(AA15=0,"",IF(AA15&lt;2,"cent ",AA47))</f>
        <v>0</v>
      </c>
    </row>
    <row r="30" spans="1:27" ht="12.75" customHeight="1">
      <c r="AA30" s="7">
        <f>IF(AA16=1,AA48,IF(AA16=7,AA66,IF(AA16=9,AA81,AA90)))</f>
        <v>0</v>
      </c>
    </row>
    <row r="31" spans="1:27" ht="12.75" customHeight="1">
      <c r="AA31" s="7">
        <f>IF(AA4=1,"",AA49)</f>
        <v>0</v>
      </c>
    </row>
    <row r="32" spans="1:27" ht="12.75" customHeight="1">
      <c r="AA32" s="7">
        <f>IF(AA4&gt;0,"mille ","")</f>
        <v>0</v>
      </c>
    </row>
    <row r="33" spans="27:27" ht="12.75" customHeight="1">
      <c r="AA33" s="7">
        <f>IF(INT(AA1)=0,"zéro ",IF(AA18=0,"",IF(AA18=1,"",IF(AA18=2,"deux ",IF(AA18=3,"trois ",IF(AA18=4,"quatre ",IF(AA18=5,"cinq ",AA50)))))))</f>
        <v>0</v>
      </c>
    </row>
    <row r="34" spans="27:27" ht="12.75" customHeight="1">
      <c r="AA34" s="7">
        <f>IF(AA18=0,"",IF(AA18&lt;2,"cent ",AA51))</f>
        <v>0</v>
      </c>
    </row>
    <row r="35" spans="27:27" ht="12.75" customHeight="1">
      <c r="AA35" s="7">
        <f>IF(AA19=1,AA52,IF(AA19=7,AA68,IF(AA19=9,AA83,AA91)))</f>
        <v>0</v>
      </c>
    </row>
    <row r="36" spans="27:27" ht="12.75" customHeight="1">
      <c r="AA36" s="7">
        <f>IF(AA10=11,"",IF(AA10=12,"",IF(AA10=13,"",IF(AA10=14,"",IF(AA10=15,"",IF(AA10=16,"",AA53))))))</f>
        <v>0</v>
      </c>
    </row>
    <row r="37" spans="27:27" ht="12.75" customHeight="1">
      <c r="AA37" s="7">
        <f>IF(INT(AA1&lt;2),"euro ","euros ")</f>
        <v>0</v>
      </c>
    </row>
    <row r="38" spans="27:27" ht="12.75" customHeight="1">
      <c r="AA38" s="7">
        <f>IF(AA6&gt;0,"et ","")</f>
        <v>0</v>
      </c>
    </row>
    <row r="39" spans="27:27" ht="12.75" customHeight="1">
      <c r="AA39" s="7">
        <f>IF(AA21=1,AA54,IF(AA21=7,AA70,IF(AA21=9,AA84,AA92)))</f>
        <v>0</v>
      </c>
    </row>
    <row r="40" spans="27:27" ht="12.75" customHeight="1">
      <c r="AA40" s="7">
        <f>IF(AA11=11,"",IF(AA11=12,"",IF(AA11=13,"",IF(AA11=14,"",IF(AA11=15,"",IF(AA11=16,"",AA55))))))</f>
        <v>0</v>
      </c>
    </row>
    <row r="41" spans="27:27" ht="12.75" customHeight="1">
      <c r="AA41" s="7">
        <f>IF(AA6=0,"",IF(AA6&lt;2,"centime","centimes"))</f>
        <v>0</v>
      </c>
    </row>
    <row r="42" spans="27:27" ht="12.75" customHeight="1">
      <c r="AA42" s="7">
        <f>IF(AA3=0," ",IF(AA12=6,"six ",IF(AA12=7,"sept ",IF(AA12=8,"huit ",IF(AA12=9,"neuf ",)))))</f>
        <v>0</v>
      </c>
    </row>
    <row r="43" spans="27:27" ht="12.75" customHeight="1">
      <c r="AA43" s="7">
        <f>IF(AA7&gt;0,"cent ", "cents ")</f>
        <v>0</v>
      </c>
    </row>
    <row r="44" spans="27:27" ht="12.75" customHeight="1">
      <c r="AA44" s="7">
        <f>IF(AA7=10,"dix ",IF(AA7=11,"onze ",IF(AA7=12,"douze ",IF(AA7=13,"treize ",IF(AA7=14,"quatorze ",IF(AA7=15,"quinze ",AA56))))))</f>
        <v>0</v>
      </c>
    </row>
    <row r="45" spans="27:27" ht="12.75" customHeight="1">
      <c r="AA45" s="7">
        <f>IF(AA7=17,"",IF(AA7=18,"",IF(AA7=19,"",AA57)))</f>
        <v>0</v>
      </c>
    </row>
    <row r="46" spans="27:27" ht="12.75" customHeight="1">
      <c r="AA46" s="7">
        <f>IF(AA15=6,"six ",IF(AA15=7,"sept ",IF(AA15=8,"huit ",IF(AA15=9,"neuf ",))))</f>
        <v>0</v>
      </c>
    </row>
    <row r="47" spans="27:27" ht="12.75" customHeight="1">
      <c r="AA47" s="7">
        <f>IF(AA9&gt;0,"cent ", "cents ")</f>
        <v>0</v>
      </c>
    </row>
    <row r="48" spans="27:27" ht="12.75" customHeight="1">
      <c r="AA48" s="7">
        <f>IF(AA9=10,"dix ",IF(AA9=11,"onze ",IF(AA9=12,"douze ",IF(AA9=13,"treize ",IF(AA9=14,"quatorze ",IF(AA9=15,"quinze ",AA58))))))</f>
        <v>0</v>
      </c>
    </row>
    <row r="49" spans="27:27" ht="12.75" customHeight="1">
      <c r="AA49" s="7">
        <f>IF(AA9=11,"",IF(AA9=12,"",IF(AA9=13,"",IF(AA9=14,"",IF(AA9=15,"",IF(AA9=16,"",AA59))))))</f>
        <v>0</v>
      </c>
    </row>
    <row r="50" spans="27:27" ht="12.75" customHeight="1">
      <c r="AA50" s="7">
        <f>IF(AA18=6,"six ",IF(AA18=7,"sept ",IF(AA18=8,"huit ",IF(AA18=9,"neuf ",))))</f>
        <v>0</v>
      </c>
    </row>
    <row r="51" spans="27:27" ht="12.75" customHeight="1">
      <c r="AA51" s="7">
        <f>IF(AA10&gt;0,"cent ", "cents ")</f>
        <v>0</v>
      </c>
    </row>
    <row r="52" spans="27:27" ht="12.75" customHeight="1">
      <c r="AA52" s="7">
        <f>IF(AA10=10,"dix ",IF(AA10=11,"onze ",IF(AA10=12,"douze ",IF(AA10=13,"treize ",IF(AA10=14,"quatorze ",IF(AA10=15,"quinze ",AA60))))))</f>
        <v>0</v>
      </c>
    </row>
    <row r="53" spans="27:27" ht="12.75" customHeight="1">
      <c r="AA53" s="7">
        <f>IF(AA10=17,"",IF(AA10=18,"",IF(AA10=19,"",AA61)))</f>
        <v>0</v>
      </c>
    </row>
    <row r="54" spans="27:27" ht="12.75" customHeight="1">
      <c r="AA54" s="7">
        <f>IF(AA11=10,"dix ",IF(AA11=11,"onze ",IF(AA11=12,"douze ",IF(AA11=13,"treize ",IF(AA11=14,"quatorze ",IF(AA11=15,"quinze ",AA62))))))</f>
        <v>0</v>
      </c>
    </row>
    <row r="55" spans="27:27" ht="12.75" customHeight="1">
      <c r="AA55" s="7">
        <f>IF(AA11=17,"",IF(AA11=18,"",IF(AA11=19,"",AA63)))</f>
        <v>0</v>
      </c>
    </row>
    <row r="56" spans="27:27" ht="12.75" customHeight="1">
      <c r="AA56" s="7">
        <f>IF(AA7=16,"seize ",IF(AA7=17,"dix-sept ",IF(AA7=18,"dix-huit ",IF(AA7=19,"dix-neuf ",AA64))))</f>
        <v>0</v>
      </c>
    </row>
    <row r="57" spans="27:27" ht="12.75" customHeight="1">
      <c r="AA57" s="7">
        <f>IF(AA7=21,"et un ",IF(AA7=31,"et un ",IF(AA7=41,"et un ",IF(AA7=51,"et un ",IF(AA7=61,"et un ",AA65)))))</f>
        <v>0</v>
      </c>
    </row>
    <row r="58" spans="27:27" ht="12.75" customHeight="1">
      <c r="AA58" s="7">
        <f>IF(AA9=16,"seize ",IF(AA9=17,"dix-sept ",IF(AA9=18,"dix-huit ",IF(AA9=19,"dix-neuf ",AA66))))</f>
        <v>0</v>
      </c>
    </row>
    <row r="59" spans="27:27" ht="12.75" customHeight="1">
      <c r="AA59" s="7">
        <f>IF(AA9=17,"",IF(AA9=18,"",IF(AA9=19,"",AA67)))</f>
        <v>0</v>
      </c>
    </row>
    <row r="60" spans="27:27" ht="12.75" customHeight="1">
      <c r="AA60" s="7">
        <f>IF(AA10=16,"seize ",IF(AA10=17,"dix-sept ",IF(AA10=18,"dix-huit ",IF(AA10=19,"dix-neuf ",AA68))))</f>
        <v>0</v>
      </c>
    </row>
    <row r="61" spans="27:27" ht="12.75" customHeight="1">
      <c r="AA61" s="7">
        <f>IF(AA10=21,"et un ",IF(AA10=31,"et un ",IF(AA10=41,"et un ",IF(AA10=51,"et un ",IF(AA10=61,"et un ",AA69)))))</f>
        <v>0</v>
      </c>
    </row>
    <row r="62" spans="27:27" ht="12.75" customHeight="1">
      <c r="AA62" s="7">
        <f>IF(AA11=16,"seize ",IF(AA11=17,"dix-sept ",IF(AA11=18,"dix-huit ",IF(AA11=19,"dix-neuf ",AA70))))</f>
        <v>0</v>
      </c>
    </row>
    <row r="63" spans="27:27" ht="12.75" customHeight="1">
      <c r="AA63" s="7">
        <f>IF(AA11=21,"et un ",IF(AA11=31,"et un ",IF(AA11=41,"et un ",IF(AA11=51,"et un ",IF(AA11=61,"et un ",AA71)))))</f>
        <v>0</v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>0</v>
      </c>
    </row>
    <row r="65" spans="27:27" ht="12.75" customHeight="1">
      <c r="AA65" s="7">
        <f>IF(AA13=9,"",IF(AA13=7,"",IF(AA14=0,"",IF(AA14=1,"un ",IF(AA14=2,"deux ",IF(AA14=3,"trois ",IF(AA14=4,"quatre ",IF(AA14=5,"cinq ",AA73))))))))</f>
        <v>0</v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>0</v>
      </c>
    </row>
    <row r="67" spans="27:27" ht="12.75" customHeight="1">
      <c r="AA67" s="7">
        <f>IF(AA9=21,"et un ",IF(AA9=31,"et un ",IF(AA9=41,"et un ",IF(AA9=51,"et un ",IF(AA9=61,"et un ",AA75)))))</f>
        <v>0</v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>0</v>
      </c>
    </row>
    <row r="69" spans="27:27" ht="12.75" customHeight="1">
      <c r="AA69" s="7">
        <f>IF(AA19=9,"",IF(AA19=7,"",IF(AA20=0,"",IF(AA20=1,"un ",IF(AA20=2,"deux ",IF(AA20=3,"trois ",IF(AA20=4,"quatre ",IF(AA20=5,"cinq ",AA77))))))))</f>
        <v>0</v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>0</v>
      </c>
    </row>
    <row r="71" spans="27:27" ht="12.75" customHeight="1">
      <c r="AA71" s="7">
        <f>IF(AA21=9,"",IF(AA21=7,"",IF(AA22=0,"",IF(AA22=1,"un ",IF(AA22=2,"deux ",IF(AA22=3,"trois ",IF(AA22=4,"quatre ",IF(AA22=5,"cinq ",AA79))))))))</f>
        <v>0</v>
      </c>
    </row>
    <row r="72" spans="27:27" ht="12.75" customHeight="1">
      <c r="AA72" s="7">
        <f>IF(AA7=76,"soixante-seize ",IF(AA7=77,"soixante-dix-sept ",IF(AA7=78,"soixante-dix-huit ",IF(AA7=79,"soixante-dix-neuf ",AA80))))</f>
        <v>0</v>
      </c>
    </row>
    <row r="73" spans="27:27" ht="12.75" customHeight="1">
      <c r="AA73" s="7">
        <f>IF(AA13=9,"",IF(AA14=6,"six ",IF(AA14=7,"sept ",IF(AA14=8,"huit ",IF(AA14=9,"neuf ",)))))</f>
        <v>0</v>
      </c>
    </row>
    <row r="74" spans="27:27" ht="12.75" customHeight="1">
      <c r="AA74" s="7">
        <f>IF(AA9=76,"soixante-seize ",IF(AA9=77,"soixante-dix-sept ",IF(AA9=78,"soixante-dix-huit ",IF(AA9=79,"soixante-dix-neuf ",AA81))))</f>
        <v>0</v>
      </c>
    </row>
    <row r="75" spans="27:27" ht="12.75" customHeight="1">
      <c r="AA75" s="7">
        <f>IF(AA16=9,"",IF(AA16=7,"",IF(AA17=0,"",IF(AA17=1,"un ",IF(AA17=2,"deux ",IF(AA17=3,"trois ",IF(AA17=4,"quatre ",IF(AA17=5,"cinq ",AA82))))))))</f>
        <v>0</v>
      </c>
    </row>
    <row r="76" spans="27:27" ht="12.75" customHeight="1">
      <c r="AA76" s="7">
        <f>IF(AA10=76,"soixante-seize ",IF(AA10=77,"soixante-dix-sept ",IF(AA10=78,"soixante-dix-huit ",IF(AA10=79,"soixante-dix-neuf ",AA83))))</f>
        <v>0</v>
      </c>
    </row>
    <row r="77" spans="27:27" ht="12.75" customHeight="1">
      <c r="AA77" s="7">
        <f>IF(AA19=9,"",IF(AA20=6,"six ",IF(AA20=7,"sept ",IF(AA20=8,"huit ",IF(AA20=9,"neuf ",)))))</f>
        <v>0</v>
      </c>
    </row>
    <row r="78" spans="27:27" ht="12.75" customHeight="1">
      <c r="AA78" s="7">
        <f>IF(AA11=76,"soixante-seize ",IF(AA11=77,"soixante-dix-sept ",IF(AA11=78,"soixante-dix-huit ",IF(AA11=79,"soixante-dix-neuf ",AA84))))</f>
        <v>0</v>
      </c>
    </row>
    <row r="79" spans="27:27" ht="12.75" customHeight="1">
      <c r="AA79" s="7">
        <f>IF(AA21=9,"",IF(AA22=6,"six ",IF(AA22=7,"sept ",IF(AA22=8,"huit ",IF(AA22=9,"neuf ",)))))</f>
        <v>0</v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>0</v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>0</v>
      </c>
    </row>
    <row r="82" spans="27:27" ht="12.75" customHeight="1">
      <c r="AA82" s="7">
        <f>IF(AA16=9,"",IF(AA17=6,"six ",IF(AA17=7,"sept ",IF(AA17=8,"huit ",IF(AA17=9,"neuf ",)))))</f>
        <v>0</v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>0</v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>0</v>
      </c>
    </row>
    <row r="85" spans="27:27" ht="12.75" customHeight="1">
      <c r="AA85" s="7">
        <f>IF(AA7=96,"quatre-vingt-seize ",IF(AA7=97,"quatre-vingt-dix-sept ",IF(AA7=98,"quatre-vingt-dix-huit ",IF(AA7=99,"quatre-vingt-dix-neuf ",AA89))))</f>
        <v>0</v>
      </c>
    </row>
    <row r="86" spans="27:27" ht="12.75" customHeight="1">
      <c r="AA86" s="7">
        <f>IF(AA9=96,"quatre-vingt-seize ",IF(AA9=97,"quatre-vingt-dix-sept ",IF(AA9=98,"quatre-vingt-dix-huit ",IF(AA9=99,"quatre-vingt-dix-neuf ",AA90))))</f>
        <v>0</v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>0</v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>0</v>
      </c>
    </row>
    <row r="89" spans="27:27" ht="12.75" customHeight="1">
      <c r="AA89" s="7">
        <f>IF(AA13=2,"vingt ",IF(AA13=3,"trente ",IF(AA13=4,"quarante ",IF(AA13=5,"cinquante ",AA93))))</f>
        <v>0</v>
      </c>
    </row>
    <row r="90" spans="27:27" ht="12.75" customHeight="1">
      <c r="AA90" s="7">
        <f>IF(AA16=2,"vingt ",IF(AA16=3,"trente ",IF(AA16=4,"quarante ",IF(AA16=5,"cinquante ",AA94))))</f>
        <v>0</v>
      </c>
    </row>
    <row r="91" spans="27:27" ht="12.75" customHeight="1">
      <c r="AA91" s="7">
        <f>IF(AA19=2,"vingt ",IF(AA19=3,"trente ",IF(AA19=4,"quarante ",IF(AA19=5,"cinquante ",AA95))))</f>
        <v>0</v>
      </c>
    </row>
    <row r="92" spans="27:27" ht="12.75" customHeight="1">
      <c r="AA92" s="7">
        <f>IF(AA21=2,"vingt ",IF(AA21=3,"trente ",IF(AA21=4,"quarante ",IF(AA21=5,"cinquante ",AA96))))</f>
        <v>0</v>
      </c>
    </row>
    <row r="93" spans="27:27" ht="12.75" customHeight="1">
      <c r="AA93" s="7">
        <f>IF(AA13=6,"soixante ",IF(AA7=80,"quatre-vingts ",IF(AA13=8,"quatre-vingt-","")))</f>
        <v>0</v>
      </c>
    </row>
    <row r="94" spans="27:27" ht="12.75" customHeight="1">
      <c r="AA94" s="7">
        <f>IF(AA16=6,"soixante ",IF(AA9=80,"quatre-vingts ",IF(AA16=8,"quatre-vingt-","")))</f>
        <v>0</v>
      </c>
    </row>
    <row r="95" spans="27:27" ht="12.75" customHeight="1">
      <c r="AA95" s="7">
        <f>IF(AA19=6,"soixante ",IF(AA10=80,"quatre-vingts ",IF(AA19=8,"quatre-vingt-","")))</f>
        <v>0</v>
      </c>
    </row>
    <row r="96" spans="27:27" ht="12.75" customHeight="1">
      <c r="AA96" s="7">
        <f>IF(AA21=6,"soixante ",IF(AA11=80,"quatre-vingts ",IF(AA21=8,"quatre-vingt-","")))</f>
        <v>0</v>
      </c>
    </row>
    <row r="97" spans="27:27" ht="12.75" customHeight="1">
      <c r="AA97" s="7">
        <f/>
        <v>0</v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>0</v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1"/>
  <sheetViews>
    <sheetView workbookViewId="0"/>
  </sheetViews>
  <sheetFormatPr defaultRowHeight="15"/>
  <cols>
    <col min="1" max="1" width="24.7109375" customWidth="1"/>
  </cols>
  <sheetData>
    <row r="1" spans="1:3">
      <c r="A1" s="7" t="s">
        <v>254</v>
      </c>
      <c r="B1" s="7" t="s">
        <v>255</v>
      </c>
    </row>
    <row r="2" spans="1:3">
      <c r="A2" s="7" t="s">
        <v>256</v>
      </c>
      <c r="B2" s="7" t="s">
        <v>249</v>
      </c>
    </row>
    <row r="3" spans="1:3">
      <c r="A3" s="7" t="s">
        <v>257</v>
      </c>
      <c r="B3" s="7">
        <v>1</v>
      </c>
    </row>
    <row r="4" spans="1:3">
      <c r="A4" s="7" t="s">
        <v>258</v>
      </c>
      <c r="B4" s="7">
        <v>0</v>
      </c>
    </row>
    <row r="5" spans="1:3">
      <c r="A5" s="7" t="s">
        <v>259</v>
      </c>
      <c r="B5" s="7">
        <v>0</v>
      </c>
    </row>
    <row r="6" spans="1:3">
      <c r="A6" s="7" t="s">
        <v>260</v>
      </c>
      <c r="B6" s="7">
        <v>1</v>
      </c>
    </row>
    <row r="7" spans="1:3">
      <c r="A7" s="7" t="s">
        <v>261</v>
      </c>
      <c r="B7" s="7">
        <v>1</v>
      </c>
    </row>
    <row r="8" spans="1:3">
      <c r="A8" s="7" t="s">
        <v>262</v>
      </c>
      <c r="B8" s="7">
        <v>0</v>
      </c>
    </row>
    <row r="9" spans="1:3">
      <c r="A9" s="7" t="s">
        <v>263</v>
      </c>
      <c r="B9" s="7">
        <v>0</v>
      </c>
    </row>
    <row r="10" spans="1:3">
      <c r="A10" s="7" t="s">
        <v>264</v>
      </c>
      <c r="C10" s="7" t="s">
        <v>265</v>
      </c>
    </row>
    <row r="11" spans="1:3">
      <c r="A11" s="7" t="s">
        <v>266</v>
      </c>
      <c r="B11" s="7">
        <v>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92" t="s">
        <v>267</v>
      </c>
      <c r="C2" s="92"/>
      <c r="D2" s="92"/>
      <c r="E2" s="92"/>
      <c r="F2" s="92"/>
      <c r="G2" s="92"/>
      <c r="H2" s="92"/>
      <c r="I2" s="92"/>
      <c r="J2" s="92"/>
    </row>
    <row r="4" spans="1:10" ht="12.75" customHeight="1">
      <c r="A4" s="84" t="s">
        <v>223</v>
      </c>
      <c r="B4" s="80" t="s">
        <v>268</v>
      </c>
      <c r="C4" s="93"/>
      <c r="D4" s="93"/>
      <c r="E4" s="93"/>
      <c r="F4" s="93"/>
      <c r="G4" s="93"/>
      <c r="H4" s="93"/>
      <c r="I4" s="93"/>
      <c r="J4" s="93"/>
    </row>
    <row r="6" spans="1:10" ht="12.75" customHeight="1">
      <c r="A6" s="84" t="s">
        <v>225</v>
      </c>
      <c r="B6" s="80" t="s">
        <v>269</v>
      </c>
      <c r="C6" s="93"/>
      <c r="D6" s="93"/>
      <c r="E6" s="93"/>
      <c r="F6" s="93"/>
      <c r="G6" s="93"/>
      <c r="H6" s="93"/>
      <c r="I6" s="93"/>
      <c r="J6" s="93"/>
    </row>
    <row r="8" spans="1:10" ht="12.75" customHeight="1">
      <c r="A8" s="84" t="s">
        <v>235</v>
      </c>
      <c r="B8" s="80" t="s">
        <v>270</v>
      </c>
      <c r="C8" s="93"/>
      <c r="D8" s="93"/>
      <c r="E8" s="93"/>
      <c r="F8" s="93"/>
      <c r="G8" s="93"/>
      <c r="H8" s="93"/>
      <c r="I8" s="93"/>
      <c r="J8" s="93"/>
    </row>
    <row r="10" spans="1:10" ht="12.75" customHeight="1">
      <c r="A10" s="84" t="s">
        <v>237</v>
      </c>
      <c r="B10" s="80" t="s">
        <v>271</v>
      </c>
      <c r="C10" s="94"/>
      <c r="D10" s="94"/>
      <c r="E10" s="94"/>
      <c r="F10" s="94"/>
      <c r="G10" s="94"/>
      <c r="H10" s="94"/>
      <c r="I10" s="94"/>
      <c r="J10" s="94"/>
    </row>
    <row r="12" spans="1:10" ht="12.75" customHeight="1">
      <c r="A12" s="84" t="s">
        <v>227</v>
      </c>
      <c r="B12" s="80" t="s">
        <v>272</v>
      </c>
      <c r="C12" s="93"/>
      <c r="D12" s="93"/>
      <c r="E12" s="93"/>
      <c r="F12" s="93"/>
      <c r="G12" s="93"/>
      <c r="H12" s="93"/>
      <c r="I12" s="93"/>
      <c r="J12" s="93"/>
    </row>
    <row r="14" spans="1:10" ht="12.75" customHeight="1">
      <c r="A14" s="84" t="s">
        <v>239</v>
      </c>
      <c r="B14" s="80" t="s">
        <v>273</v>
      </c>
      <c r="C14" s="93"/>
      <c r="D14" s="93"/>
      <c r="E14" s="93"/>
      <c r="F14" s="93"/>
      <c r="G14" s="93"/>
      <c r="H14" s="93"/>
      <c r="I14" s="93"/>
      <c r="J14" s="93"/>
    </row>
    <row r="16" spans="1:10" ht="12.75" customHeight="1">
      <c r="A16" s="84" t="s">
        <v>241</v>
      </c>
      <c r="B16" s="80" t="s">
        <v>274</v>
      </c>
      <c r="C16" s="93"/>
      <c r="D16" s="93"/>
      <c r="E16" s="93"/>
      <c r="F16" s="93"/>
      <c r="G16" s="93"/>
      <c r="H16" s="93"/>
      <c r="I16" s="93"/>
      <c r="J16" s="93"/>
    </row>
    <row r="18" spans="1:10" ht="12.75" customHeight="1">
      <c r="A18" s="84" t="s">
        <v>243</v>
      </c>
      <c r="B18" s="80" t="s">
        <v>275</v>
      </c>
      <c r="C18" s="95"/>
      <c r="D18" s="95"/>
      <c r="E18" s="95"/>
      <c r="F18" s="95"/>
      <c r="G18" s="95"/>
      <c r="H18" s="95"/>
      <c r="I18" s="95"/>
      <c r="J18" s="95"/>
    </row>
    <row r="20" spans="1:10" ht="12.75" customHeight="1">
      <c r="A20" s="84" t="s">
        <v>276</v>
      </c>
      <c r="B20" s="80" t="s">
        <v>277</v>
      </c>
      <c r="C20" s="95"/>
      <c r="D20" s="95"/>
      <c r="E20" s="95"/>
      <c r="F20" s="95"/>
      <c r="G20" s="95"/>
      <c r="H20" s="95"/>
      <c r="I20" s="95"/>
      <c r="J20" s="95"/>
    </row>
    <row r="22" spans="1:10" ht="12.75" customHeight="1">
      <c r="A22" s="84" t="s">
        <v>229</v>
      </c>
      <c r="B22" s="80" t="s">
        <v>278</v>
      </c>
      <c r="C22" s="95"/>
      <c r="D22" s="95"/>
      <c r="E22" s="95"/>
      <c r="F22" s="95"/>
      <c r="G22" s="95"/>
      <c r="H22" s="95"/>
      <c r="I22" s="95"/>
      <c r="J22" s="95"/>
    </row>
    <row r="24" spans="1:10" ht="12.75" customHeight="1">
      <c r="A24" s="84" t="s">
        <v>231</v>
      </c>
      <c r="B24" s="80" t="s">
        <v>279</v>
      </c>
      <c r="C24" s="93"/>
      <c r="D24" s="93"/>
      <c r="E24" s="93"/>
      <c r="F24" s="93"/>
      <c r="G24" s="93"/>
      <c r="H24" s="93"/>
      <c r="I24" s="93"/>
      <c r="J24" s="93"/>
    </row>
    <row r="28" spans="1:10" ht="60.0" customHeight="1">
      <c r="A28" s="84" t="s">
        <v>233</v>
      </c>
      <c r="B28" s="80" t="s">
        <v>280</v>
      </c>
      <c r="C28" s="93"/>
      <c r="D28" s="93"/>
      <c r="E28" s="93"/>
      <c r="F28" s="93"/>
      <c r="G28" s="93"/>
      <c r="H28" s="93"/>
      <c r="I28" s="93"/>
      <c r="J28" s="93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11.4257812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96" t="s">
        <v>281</v>
      </c>
      <c r="C2" s="96"/>
      <c r="D2" s="96"/>
      <c r="E2" s="96"/>
      <c r="F2" s="96"/>
    </row>
    <row r="4" spans="2:6" ht="12.75" customHeight="1">
      <c r="B4" s="97" t="s">
        <v>282</v>
      </c>
      <c r="C4" s="97" t="s">
        <v>121</v>
      </c>
      <c r="D4" s="97" t="s">
        <v>283</v>
      </c>
      <c r="E4" s="97" t="s">
        <v>284</v>
      </c>
      <c r="F4" s="97" t="s">
        <v>285</v>
      </c>
    </row>
    <row r="6" spans="2:6" ht="12.75" customHeight="1">
      <c r="B6" s="98"/>
      <c r="C6" s="99"/>
      <c r="D6" s="100"/>
      <c r="E6" s="101"/>
      <c r="F6" s="102">
        <f>IF(AND(E6= "",D6= ""), "", ROUND(ROUND(E6, 2) * ROUND(D6, 3), 2))</f>
        <v>0</v>
      </c>
    </row>
    <row r="8" spans="2:6" ht="12.75" customHeight="1">
      <c r="B8" s="98"/>
      <c r="C8" s="99"/>
      <c r="D8" s="100"/>
      <c r="E8" s="101"/>
      <c r="F8" s="102">
        <f>IF(AND(E8= "",D8= ""), "", ROUND(ROUND(E8, 2) * ROUND(D8, 3), 2))</f>
        <v>0</v>
      </c>
    </row>
    <row r="10" spans="2:6" ht="12.75" customHeight="1">
      <c r="B10" s="98"/>
      <c r="C10" s="99"/>
      <c r="D10" s="100"/>
      <c r="E10" s="101"/>
      <c r="F10" s="102">
        <f>IF(AND(E10= "",D10= ""), "", ROUND(ROUND(E10, 2) * ROUND(D10, 3), 2))</f>
        <v>0</v>
      </c>
    </row>
    <row r="12" spans="2:6" ht="12.75" customHeight="1">
      <c r="B12" s="98"/>
      <c r="C12" s="99"/>
      <c r="D12" s="100"/>
      <c r="E12" s="101"/>
      <c r="F12" s="102">
        <f>IF(AND(E12= "",D12= ""), "", ROUND(ROUND(E12, 2) * ROUND(D12, 3), 2))</f>
        <v>0</v>
      </c>
    </row>
    <row r="14" spans="2:6" ht="12.75" customHeight="1">
      <c r="B14" s="98"/>
      <c r="C14" s="99"/>
      <c r="D14" s="100"/>
      <c r="E14" s="101"/>
      <c r="F14" s="102">
        <f>IF(AND(E14= "",D14= ""), "", ROUND(ROUND(E14, 2) * ROUND(D14, 3), 2))</f>
        <v>0</v>
      </c>
    </row>
    <row r="16" spans="2:6" ht="12.75" customHeight="1">
      <c r="B16" s="98"/>
      <c r="C16" s="99"/>
      <c r="D16" s="100"/>
      <c r="E16" s="101"/>
      <c r="F16" s="102">
        <f>IF(AND(E16= "",D16= ""), "", ROUND(ROUND(E16, 2) * ROUND(D16, 3), 2))</f>
        <v>0</v>
      </c>
    </row>
    <row r="18" spans="2:6" ht="12.75" customHeight="1">
      <c r="B18" s="98"/>
      <c r="C18" s="99"/>
      <c r="D18" s="100"/>
      <c r="E18" s="101"/>
      <c r="F18" s="102">
        <f>IF(AND(E18= "",D18= ""), "", ROUND(ROUND(E18, 2) * ROUND(D18, 3), 2))</f>
        <v>0</v>
      </c>
    </row>
    <row r="20" spans="2:6" ht="12.75" customHeight="1">
      <c r="B20" s="98"/>
      <c r="C20" s="99"/>
      <c r="D20" s="100"/>
      <c r="E20" s="101"/>
      <c r="F20" s="102">
        <f>IF(AND(E20= "",D20= ""), "", ROUND(ROUND(E20, 2) * ROUND(D20, 3), 2))</f>
        <v>0</v>
      </c>
    </row>
    <row r="22" spans="2:6" ht="12.75" customHeight="1">
      <c r="B22" s="98"/>
      <c r="C22" s="99"/>
      <c r="D22" s="100"/>
      <c r="E22" s="101"/>
      <c r="F22" s="102">
        <f>IF(AND(E22= "",D22= ""), "", ROUND(ROUND(E22, 2) * ROUND(D22, 3), 2))</f>
        <v>0</v>
      </c>
    </row>
    <row r="24" spans="2:6" ht="12.75" customHeight="1">
      <c r="B24" s="98"/>
      <c r="C24" s="99"/>
      <c r="D24" s="100"/>
      <c r="E24" s="101"/>
      <c r="F24" s="102">
        <f>IF(AND(E24= "",D24= ""), "", ROUND(ROUND(E24, 2) * ROUND(D24, 3), 2))</f>
        <v>0</v>
      </c>
    </row>
    <row r="26" spans="2:6" ht="12.75" customHeight="1">
      <c r="B26" s="98"/>
      <c r="C26" s="99"/>
      <c r="D26" s="100"/>
      <c r="E26" s="101"/>
      <c r="F26" s="102">
        <f>IF(AND(E26= "",D26= ""), "", ROUND(ROUND(E26, 2) * ROUND(D26, 3), 2))</f>
        <v>0</v>
      </c>
    </row>
    <row r="28" spans="2:6" ht="12.75" customHeight="1">
      <c r="B28" s="98"/>
      <c r="C28" s="99"/>
      <c r="D28" s="100"/>
      <c r="E28" s="101"/>
      <c r="F28" s="102">
        <f>IF(AND(E28= "",D28= ""), "", ROUND(ROUND(E28, 2) * ROUND(D28, 3), 2))</f>
        <v>0</v>
      </c>
    </row>
    <row r="30" spans="2:6" ht="12.75" customHeight="1">
      <c r="B30" s="98"/>
      <c r="C30" s="99"/>
      <c r="D30" s="100"/>
      <c r="E30" s="101"/>
      <c r="F30" s="102">
        <f>IF(AND(E30= "",D30= ""), "", ROUND(ROUND(E30, 2) * ROUND(D30, 3), 2))</f>
        <v>0</v>
      </c>
    </row>
    <row r="32" spans="2:6" ht="12.75" customHeight="1">
      <c r="B32" s="98"/>
      <c r="C32" s="99"/>
      <c r="D32" s="100"/>
      <c r="E32" s="101"/>
      <c r="F32" s="102">
        <f>IF(AND(E32= "",D32= ""), "", ROUND(ROUND(E32, 2) * ROUND(D32, 3), 2))</f>
        <v>0</v>
      </c>
    </row>
    <row r="34" spans="2:6" ht="12.75" customHeight="1">
      <c r="B34" s="98"/>
      <c r="C34" s="99"/>
      <c r="D34" s="100"/>
      <c r="E34" s="101"/>
      <c r="F34" s="102">
        <f>IF(AND(E34= "",D34= ""), "", ROUND(ROUND(E34, 2) * ROUND(D34, 3), 2))</f>
        <v>0</v>
      </c>
    </row>
    <row r="36" spans="2:6" ht="12.75" customHeight="1">
      <c r="B36" s="98"/>
      <c r="C36" s="99"/>
      <c r="D36" s="100"/>
      <c r="E36" s="101"/>
      <c r="F36" s="102">
        <f>IF(AND(E36= "",D36= ""), "", ROUND(ROUND(E36, 2) * ROUND(D36, 3), 2))</f>
        <v>0</v>
      </c>
    </row>
    <row r="38" spans="2:6" ht="12.75" customHeight="1">
      <c r="B38" s="98"/>
      <c r="C38" s="99"/>
      <c r="D38" s="100"/>
      <c r="E38" s="101"/>
      <c r="F38" s="102">
        <f>IF(AND(E38= "",D38= ""), "", ROUND(ROUND(E38, 2) * ROUND(D38, 3), 2))</f>
        <v>0</v>
      </c>
    </row>
    <row r="40" spans="2:6" ht="12.75" customHeight="1">
      <c r="B40" s="98"/>
      <c r="C40" s="99"/>
      <c r="D40" s="100"/>
      <c r="E40" s="101"/>
      <c r="F40" s="102">
        <f>IF(AND(E40= "",D40= ""), "", ROUND(ROUND(E40, 2) * ROUND(D40, 3), 2))</f>
        <v>0</v>
      </c>
    </row>
    <row r="42" spans="2:6" ht="12.75" customHeight="1">
      <c r="B42" s="98"/>
      <c r="C42" s="99"/>
      <c r="D42" s="100"/>
      <c r="E42" s="101"/>
      <c r="F42" s="102">
        <f>IF(AND(E42= "",D42= ""), "", ROUND(ROUND(E42, 2) * ROUND(D42, 3), 2))</f>
        <v>0</v>
      </c>
    </row>
    <row r="44" spans="2:6" ht="12.75" customHeight="1">
      <c r="B44" s="98"/>
      <c r="C44" s="99"/>
      <c r="D44" s="100"/>
      <c r="E44" s="101"/>
      <c r="F44" s="102">
        <f>IF(AND(E44= "",D44= ""), "", ROUND(ROUND(E44, 2) * ROUND(D44, 3), 2))</f>
        <v>0</v>
      </c>
    </row>
    <row r="46" spans="2:6" ht="12.75" customHeight="1">
      <c r="B46" s="98"/>
      <c r="C46" s="99"/>
      <c r="D46" s="100"/>
      <c r="E46" s="101"/>
      <c r="F46" s="102">
        <f>IF(AND(E46= "",D46= ""), "", ROUND(ROUND(E46, 2) * ROUND(D46, 3), 2))</f>
        <v>0</v>
      </c>
    </row>
    <row r="48" spans="2:6" ht="12.75" customHeight="1">
      <c r="B48" s="98"/>
      <c r="C48" s="99"/>
      <c r="D48" s="100"/>
      <c r="E48" s="101"/>
      <c r="F48" s="102">
        <f>IF(AND(E48= "",D48= ""), "", ROUND(ROUND(E48, 2) * ROUND(D48, 3), 2))</f>
        <v>0</v>
      </c>
    </row>
    <row r="50" spans="2:6" ht="12.75" customHeight="1">
      <c r="B50" s="98"/>
      <c r="C50" s="99"/>
      <c r="D50" s="100"/>
      <c r="E50" s="101"/>
      <c r="F50" s="102">
        <f>IF(AND(E50= "",D50= ""), "", ROUND(ROUND(E50, 2) * ROUND(D50, 3), 2))</f>
        <v>0</v>
      </c>
    </row>
    <row r="52" spans="2:6" ht="12.75" customHeight="1">
      <c r="B52" s="98"/>
      <c r="C52" s="99"/>
      <c r="D52" s="100"/>
      <c r="E52" s="101"/>
      <c r="F52" s="102">
        <f>IF(AND(E52= "",D52= ""), "", ROUND(ROUND(E52, 2) * ROUND(D52, 3), 2))</f>
        <v>0</v>
      </c>
    </row>
    <row r="54" spans="2:6" ht="12.75" customHeight="1">
      <c r="B54" s="98"/>
      <c r="C54" s="99"/>
      <c r="D54" s="100"/>
      <c r="E54" s="101"/>
      <c r="F54" s="102">
        <f>IF(AND(E54= "",D54= ""), "", ROUND(ROUND(E54, 2) * ROUND(D54, 3), 2))</f>
        <v>0</v>
      </c>
    </row>
  </sheetData>
  <sheetProtection password="E95E" sheet="1" objects="1" selectLockedCells="1"/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2025-07-22T09:01:28Z</dcterms:created>
  <dcterms:modified xsi:type="dcterms:W3CDTF">2025-07-22T09:01:28Z</dcterms:modified>
</cp:coreProperties>
</file>